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0" yWindow="15" windowWidth="15195" windowHeight="8445" firstSheet="7" activeTab="12"/>
  </bookViews>
  <sheets>
    <sheet name="SP2018" sheetId="8" r:id="rId1"/>
    <sheet name="CLIENTI" sheetId="5" r:id="rId2"/>
    <sheet name="FORNITORI" sheetId="6" r:id="rId3"/>
    <sheet name="pivotSP" sheetId="14" r:id="rId4"/>
    <sheet name="BIVE_SP" sheetId="4" r:id="rId5"/>
    <sheet name="dettaglio_SP" sheetId="1" r:id="rId6"/>
    <sheet name="SP ATTIVO" sheetId="9" r:id="rId7"/>
    <sheet name="SP PASSIVO" sheetId="10" r:id="rId8"/>
    <sheet name="BIVE_CE" sheetId="3" r:id="rId9"/>
    <sheet name="ce 2018" sheetId="12" r:id="rId10"/>
    <sheet name="pivotCE" sheetId="13" r:id="rId11"/>
    <sheet name="dettaglio_CE" sheetId="2" r:id="rId12"/>
    <sheet name="SCHEMA_CE_bil" sheetId="11" r:id="rId13"/>
  </sheets>
  <externalReferences>
    <externalReference r:id="rId14"/>
  </externalReferences>
  <definedNames>
    <definedName name="_xlnm._FilterDatabase" localSheetId="8" hidden="1">BIVE_CE!$A$1:$F$200</definedName>
    <definedName name="_xlnm._FilterDatabase" localSheetId="4" hidden="1">BIVE_SP!$A$1:$H$145</definedName>
    <definedName name="_xlnm._FilterDatabase" localSheetId="1" hidden="1">CLIENTI!$A$1:$G$763</definedName>
    <definedName name="_xlnm._FilterDatabase" localSheetId="11" hidden="1">dettaglio_CE!$A$1:$M$315</definedName>
    <definedName name="_xlnm._FilterDatabase" localSheetId="5" hidden="1">dettaglio_SP!$A$2:$O$309</definedName>
    <definedName name="_xlnm._FilterDatabase" localSheetId="2" hidden="1">FORNITORI!$A$1:$G$1566</definedName>
    <definedName name="_xlnm._FilterDatabase" localSheetId="0" hidden="1">'SP2018'!$A$1:$F$126</definedName>
    <definedName name="__xlnm.Print_Area_1">#REF!</definedName>
    <definedName name="__xlnm.Print_Area_2">#REF!</definedName>
    <definedName name="__xlnm.Print_Area_3">NA()</definedName>
    <definedName name="__xlnm.Print_Area_3_4">NA()</definedName>
    <definedName name="__xlnm.Print_Area_3_6">#REF!</definedName>
    <definedName name="__xlnm.Print_Titles_1">NA()</definedName>
    <definedName name="__xlnm.Print_Titles_2">#REF!</definedName>
    <definedName name="__xlnm.Print_Titles_3">NA()</definedName>
    <definedName name="__xlnm.Print_Titles_3_4">NA()</definedName>
    <definedName name="__xlnm.Print_Titles_3_6">#REF!</definedName>
    <definedName name="_xlnm.Print_Area" localSheetId="11">dettaglio_CE!$A$1:$K$319</definedName>
    <definedName name="_xlnm.Print_Area" localSheetId="5">dettaglio_SP!$A$1:$J$311</definedName>
    <definedName name="_xlnm.Print_Area" localSheetId="12">SCHEMA_CE_bil!$A$1:$R$130</definedName>
    <definedName name="_xlnm.Print_Area" localSheetId="6">'SP ATTIVO'!$A$1:$R$114</definedName>
    <definedName name="_xlnm.Print_Area" localSheetId="7">'SP PASSIVO'!$A$1:$R$91</definedName>
    <definedName name="Excel_BuiltIn__FilterDatabase_1_1">NA()</definedName>
    <definedName name="Excel_BuiltIn__FilterDatabase_1_1_1">NA()</definedName>
    <definedName name="Excel_BuiltIn__FilterDatabase_1_4">NA()</definedName>
    <definedName name="Excel_BuiltIn__FilterDatabase_1_4_1">NA()</definedName>
    <definedName name="Excel_BuiltIn__FilterDatabase_2_1">NA()</definedName>
    <definedName name="Excel_BuiltIn__FilterDatabase_2_1_1">NA()</definedName>
    <definedName name="Excel_BuiltIn__FilterDatabase_2_1_1_1">"$#RIF!.$A$5:$AF$365"</definedName>
    <definedName name="Excel_BuiltIn__FilterDatabase_2_12">#REF!</definedName>
    <definedName name="Excel_BuiltIn__FilterDatabase_2_14">NA()</definedName>
    <definedName name="Excel_BuiltIn__FilterDatabase_4_1">"$#RIF!.$A$1:$IT$65271"</definedName>
    <definedName name="Excel_BuiltIn__FilterDatabase_7">"$#RIF!.$A$2:$AMJ$65536"</definedName>
    <definedName name="Excel_BuiltIn_Print_Area_1">"$#RIF!.$B$2:$J$164"</definedName>
    <definedName name="Excel_BuiltIn_Print_Area_1_1">"$#RIF!.$B$105:$H$162"</definedName>
    <definedName name="Excel_BuiltIn_Print_Area_1_1_1">"$#RIF!.$B$3:$H$86"</definedName>
    <definedName name="Excel_BuiltIn_Print_Area_2">NA()</definedName>
    <definedName name="Excel_BuiltIn_Print_Area_2_1">"$#RIF!.$A$1:$AF$360"</definedName>
    <definedName name="Excel_BuiltIn_Print_Area_2_1_1">"$#RIF!.$A$1:$AF$360"</definedName>
    <definedName name="Excel_BuiltIn_Print_Area_3">NA()</definedName>
    <definedName name="Excel_BuiltIn_Print_Area_3_1">NA()</definedName>
    <definedName name="Excel_BuiltIn_Print_Area_3_1_1">"$#RIF!.$A$1:$AG$302"</definedName>
    <definedName name="Excel_BuiltIn_Print_Area_4_1">#REF!</definedName>
    <definedName name="Excel_BuiltIn_Print_Area_4_1_1">NA()</definedName>
    <definedName name="Excel_BuiltIn_Print_Area_7">NA()</definedName>
    <definedName name="Excel_BuiltIn_Print_Titles_1_1">#REF!</definedName>
    <definedName name="Excel_BuiltIn_Print_Titles_2_1">NA()</definedName>
    <definedName name="Excel_BuiltIn_Print_Titles_2_1_1">NA()</definedName>
    <definedName name="Excel_BuiltIn_Print_Titles_2_1_1_1">"$#RIF!.$A$5:$AMJ$5"</definedName>
    <definedName name="Excel_BuiltIn_Print_Titles_3_1">NA()</definedName>
    <definedName name="Excel_BuiltIn_Print_Titles_3_1_1">"$#RIF!.$A$5:$IM$5"</definedName>
    <definedName name="Excel_BuiltIn_Print_Titles_8">#REF!</definedName>
    <definedName name="Excel_BuiltIn_Print_Titles_8_4">NA()</definedName>
    <definedName name="fondo">NA()</definedName>
    <definedName name="fondo_1">NA()</definedName>
    <definedName name="fondo_1_4">NA()</definedName>
    <definedName name="fondo_4">NA()</definedName>
    <definedName name="OLE_LINK1_1">NA()</definedName>
    <definedName name="PIPPO">NA()</definedName>
    <definedName name="pluto">NA()</definedName>
    <definedName name="PPPP">NA()</definedName>
    <definedName name="_xlnm.Print_Titles" localSheetId="1">CLIENTI!$1:$1</definedName>
    <definedName name="_xlnm.Print_Titles" localSheetId="11">dettaglio_CE!$1:$1</definedName>
    <definedName name="_xlnm.Print_Titles" localSheetId="5">dettaglio_SP!$2:$2</definedName>
    <definedName name="_xlnm.Print_Titles" localSheetId="2">FORNITORI!$1:$1</definedName>
    <definedName name="_xlnm.Print_Titles" localSheetId="12">SCHEMA_CE_bil!$1:$4</definedName>
    <definedName name="_xlnm.Print_Titles" localSheetId="6">'SP ATTIVO'!$1:$4</definedName>
    <definedName name="_xlnm.Print_Titles" localSheetId="7">'SP PASSIVO'!$1:$4</definedName>
    <definedName name="topolino">NA()</definedName>
  </definedNames>
  <calcPr calcId="125725" fullCalcOnLoad="1"/>
</workbook>
</file>

<file path=xl/calcChain.xml><?xml version="1.0" encoding="utf-8"?>
<calcChain xmlns="http://schemas.openxmlformats.org/spreadsheetml/2006/main">
  <c r="B19" i="13"/>
  <c r="B17"/>
  <c r="B44" s="1"/>
  <c r="C44"/>
  <c r="D58" i="14"/>
  <c r="D59"/>
  <c r="D33"/>
  <c r="C58"/>
  <c r="F16"/>
  <c r="C10"/>
  <c r="C33"/>
  <c r="C59" s="1"/>
  <c r="C21"/>
  <c r="P27" i="9"/>
  <c r="P28"/>
  <c r="P23"/>
  <c r="P24"/>
  <c r="P25"/>
  <c r="P22"/>
  <c r="D5" i="13"/>
  <c r="E13" s="1"/>
  <c r="E43" s="1"/>
  <c r="D6"/>
  <c r="D7"/>
  <c r="D8"/>
  <c r="D9"/>
  <c r="D10"/>
  <c r="D11"/>
  <c r="D12"/>
  <c r="D13"/>
  <c r="D14"/>
  <c r="D15"/>
  <c r="E32" s="1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E34"/>
  <c r="D35"/>
  <c r="D36"/>
  <c r="D37"/>
  <c r="E38" s="1"/>
  <c r="D38"/>
  <c r="D39"/>
  <c r="E39"/>
  <c r="D40"/>
  <c r="D41"/>
  <c r="D42"/>
  <c r="D43"/>
  <c r="F58" i="14"/>
  <c r="F33"/>
  <c r="K54"/>
  <c r="K42"/>
  <c r="K21"/>
  <c r="O77" i="9"/>
  <c r="O56"/>
  <c r="O54" s="1"/>
  <c r="O63"/>
  <c r="O70"/>
  <c r="O66"/>
  <c r="O65"/>
  <c r="O64" s="1"/>
  <c r="O73"/>
  <c r="O72" s="1"/>
  <c r="O79"/>
  <c r="O80"/>
  <c r="O82"/>
  <c r="O83"/>
  <c r="O90"/>
  <c r="O91"/>
  <c r="O92"/>
  <c r="O89" s="1"/>
  <c r="O93"/>
  <c r="O9"/>
  <c r="O11"/>
  <c r="O13"/>
  <c r="O18"/>
  <c r="O16" s="1"/>
  <c r="O15" s="1"/>
  <c r="O21"/>
  <c r="O19"/>
  <c r="O22"/>
  <c r="O23"/>
  <c r="O24"/>
  <c r="O25"/>
  <c r="O27"/>
  <c r="O28"/>
  <c r="O38"/>
  <c r="O37" s="1"/>
  <c r="O99"/>
  <c r="O103" s="1"/>
  <c r="Q103" s="1"/>
  <c r="R103" s="1"/>
  <c r="O101"/>
  <c r="K58" i="14"/>
  <c r="K6"/>
  <c r="K7"/>
  <c r="K8"/>
  <c r="K9"/>
  <c r="K10"/>
  <c r="K11"/>
  <c r="K12"/>
  <c r="K13"/>
  <c r="K14"/>
  <c r="K15"/>
  <c r="K16"/>
  <c r="K17"/>
  <c r="K18"/>
  <c r="K19"/>
  <c r="K20"/>
  <c r="K22"/>
  <c r="K23"/>
  <c r="K24"/>
  <c r="K25"/>
  <c r="K26"/>
  <c r="K27"/>
  <c r="K28"/>
  <c r="K29"/>
  <c r="K30"/>
  <c r="K31"/>
  <c r="K32"/>
  <c r="K33"/>
  <c r="K34"/>
  <c r="L58" s="1"/>
  <c r="K35"/>
  <c r="K36"/>
  <c r="K37"/>
  <c r="K38"/>
  <c r="K39"/>
  <c r="K40"/>
  <c r="K41"/>
  <c r="K43"/>
  <c r="K44"/>
  <c r="K45"/>
  <c r="K46"/>
  <c r="K47"/>
  <c r="K48"/>
  <c r="K49"/>
  <c r="K50"/>
  <c r="K51"/>
  <c r="K52"/>
  <c r="K53"/>
  <c r="K55"/>
  <c r="K56"/>
  <c r="K57"/>
  <c r="K5"/>
  <c r="L32" s="1"/>
  <c r="H88" i="4"/>
  <c r="D178" i="1"/>
  <c r="E178" s="1"/>
  <c r="F178" s="1"/>
  <c r="C178"/>
  <c r="H142" i="4"/>
  <c r="D304" i="1" s="1"/>
  <c r="H141" i="4"/>
  <c r="H140"/>
  <c r="H139"/>
  <c r="H138"/>
  <c r="H137"/>
  <c r="H136"/>
  <c r="H135"/>
  <c r="H134"/>
  <c r="H133"/>
  <c r="H131"/>
  <c r="H129"/>
  <c r="H128"/>
  <c r="H127"/>
  <c r="H126"/>
  <c r="H125"/>
  <c r="H124"/>
  <c r="H123"/>
  <c r="H122"/>
  <c r="H121"/>
  <c r="H120"/>
  <c r="H119"/>
  <c r="H118"/>
  <c r="H117"/>
  <c r="H116"/>
  <c r="H115"/>
  <c r="H113"/>
  <c r="H112"/>
  <c r="H111"/>
  <c r="H110"/>
  <c r="H108"/>
  <c r="H105"/>
  <c r="H104"/>
  <c r="D229" i="1" s="1"/>
  <c r="H103" i="4"/>
  <c r="H102"/>
  <c r="H101"/>
  <c r="H100"/>
  <c r="H99"/>
  <c r="H98"/>
  <c r="H97"/>
  <c r="H96"/>
  <c r="H95"/>
  <c r="H94"/>
  <c r="H93"/>
  <c r="H92"/>
  <c r="D188" i="1" s="1"/>
  <c r="H91" i="4"/>
  <c r="H87"/>
  <c r="H86"/>
  <c r="H85"/>
  <c r="D161" i="1" s="1"/>
  <c r="H67" i="4"/>
  <c r="H66"/>
  <c r="H34"/>
  <c r="H32"/>
  <c r="D50" i="1" s="1"/>
  <c r="H30" i="4"/>
  <c r="H28"/>
  <c r="H26"/>
  <c r="H24"/>
  <c r="H22"/>
  <c r="H20"/>
  <c r="H18"/>
  <c r="H16"/>
  <c r="D26" i="1" s="1"/>
  <c r="H13" i="4"/>
  <c r="H11"/>
  <c r="H9"/>
  <c r="H7"/>
  <c r="H5"/>
  <c r="G106"/>
  <c r="G84"/>
  <c r="G83"/>
  <c r="C150" i="1" s="1"/>
  <c r="G81" i="4"/>
  <c r="G80"/>
  <c r="G79"/>
  <c r="G77"/>
  <c r="C135" i="1" s="1"/>
  <c r="G76" i="4"/>
  <c r="G75"/>
  <c r="G74"/>
  <c r="G72"/>
  <c r="G71"/>
  <c r="G70"/>
  <c r="G69"/>
  <c r="G65"/>
  <c r="G64"/>
  <c r="G63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C76" i="1" s="1"/>
  <c r="G39" i="4"/>
  <c r="G38"/>
  <c r="G37"/>
  <c r="G36"/>
  <c r="C60" i="1" s="1"/>
  <c r="G35" i="4"/>
  <c r="G33"/>
  <c r="G31"/>
  <c r="G29"/>
  <c r="G27"/>
  <c r="G25"/>
  <c r="G23"/>
  <c r="G21"/>
  <c r="C35" i="1" s="1"/>
  <c r="G19" i="4"/>
  <c r="G17"/>
  <c r="G15"/>
  <c r="G14"/>
  <c r="C22" i="1" s="1"/>
  <c r="G12" i="4"/>
  <c r="G10"/>
  <c r="G8"/>
  <c r="G6"/>
  <c r="G4"/>
  <c r="K17" i="13"/>
  <c r="K29"/>
  <c r="L41"/>
  <c r="K6"/>
  <c r="K7"/>
  <c r="K8"/>
  <c r="K9"/>
  <c r="K10"/>
  <c r="K11"/>
  <c r="K12"/>
  <c r="K13"/>
  <c r="K14"/>
  <c r="K15"/>
  <c r="K16"/>
  <c r="K18"/>
  <c r="K19"/>
  <c r="K20"/>
  <c r="K21"/>
  <c r="K22"/>
  <c r="K23"/>
  <c r="K24"/>
  <c r="K25"/>
  <c r="K26"/>
  <c r="K27"/>
  <c r="K28"/>
  <c r="K30"/>
  <c r="K31"/>
  <c r="K32"/>
  <c r="K33"/>
  <c r="K34"/>
  <c r="K35"/>
  <c r="K36"/>
  <c r="K37"/>
  <c r="K38"/>
  <c r="K39"/>
  <c r="K40"/>
  <c r="K41"/>
  <c r="K5"/>
  <c r="L13" s="1"/>
  <c r="L42" s="1"/>
  <c r="F3" i="3"/>
  <c r="F4"/>
  <c r="F5"/>
  <c r="F6"/>
  <c r="F7"/>
  <c r="D10" i="2" s="1"/>
  <c r="F8" i="3"/>
  <c r="F9"/>
  <c r="F10"/>
  <c r="F11"/>
  <c r="D16" i="2" s="1"/>
  <c r="F12" i="3"/>
  <c r="F13"/>
  <c r="F14"/>
  <c r="F15"/>
  <c r="D20" i="2" s="1"/>
  <c r="F16" i="3"/>
  <c r="F17"/>
  <c r="F18"/>
  <c r="F19"/>
  <c r="D24" i="2" s="1"/>
  <c r="F20" i="3"/>
  <c r="F21"/>
  <c r="F22"/>
  <c r="F23"/>
  <c r="D28" i="2" s="1"/>
  <c r="F24" i="3"/>
  <c r="F25"/>
  <c r="F26"/>
  <c r="F27"/>
  <c r="D32" i="2" s="1"/>
  <c r="F28" i="3"/>
  <c r="F29"/>
  <c r="F30"/>
  <c r="F31"/>
  <c r="D39" i="2" s="1"/>
  <c r="F32" i="3"/>
  <c r="F33"/>
  <c r="F34"/>
  <c r="F35"/>
  <c r="F36"/>
  <c r="F37"/>
  <c r="F38"/>
  <c r="F39"/>
  <c r="D57" i="2" s="1"/>
  <c r="F40" i="3"/>
  <c r="F41"/>
  <c r="F42"/>
  <c r="F43"/>
  <c r="D61" i="2" s="1"/>
  <c r="F44" i="3"/>
  <c r="F45"/>
  <c r="F46"/>
  <c r="F47"/>
  <c r="D65" i="2" s="1"/>
  <c r="F48" i="3"/>
  <c r="F49"/>
  <c r="F50"/>
  <c r="F51"/>
  <c r="D69" i="2" s="1"/>
  <c r="F52" i="3"/>
  <c r="F53"/>
  <c r="F54"/>
  <c r="F55"/>
  <c r="D73" i="2" s="1"/>
  <c r="F56" i="3"/>
  <c r="F57"/>
  <c r="F58"/>
  <c r="F59"/>
  <c r="D78" i="2" s="1"/>
  <c r="F60" i="3"/>
  <c r="F61"/>
  <c r="F62"/>
  <c r="E63"/>
  <c r="C90" i="2" s="1"/>
  <c r="E64" i="3"/>
  <c r="E65"/>
  <c r="E66"/>
  <c r="E67"/>
  <c r="E68"/>
  <c r="E69"/>
  <c r="E70"/>
  <c r="E71"/>
  <c r="C102" i="2" s="1"/>
  <c r="E72" i="3"/>
  <c r="E73"/>
  <c r="E74"/>
  <c r="E75"/>
  <c r="C106" i="2" s="1"/>
  <c r="E76" i="3"/>
  <c r="E77"/>
  <c r="E78"/>
  <c r="E79"/>
  <c r="C110" i="2" s="1"/>
  <c r="E80" i="3"/>
  <c r="E81"/>
  <c r="E82"/>
  <c r="E83"/>
  <c r="C115" i="2" s="1"/>
  <c r="E84" i="3"/>
  <c r="E85"/>
  <c r="E86"/>
  <c r="E87"/>
  <c r="C119" i="2" s="1"/>
  <c r="E88" i="3"/>
  <c r="E89"/>
  <c r="E90"/>
  <c r="E91"/>
  <c r="C123" i="2" s="1"/>
  <c r="E92" i="3"/>
  <c r="E93"/>
  <c r="E94"/>
  <c r="E95"/>
  <c r="C129" i="2" s="1"/>
  <c r="E96" i="3"/>
  <c r="E97"/>
  <c r="E98"/>
  <c r="E99"/>
  <c r="C133" i="2" s="1"/>
  <c r="E100" i="3"/>
  <c r="E101"/>
  <c r="E102"/>
  <c r="E103"/>
  <c r="C137" i="2" s="1"/>
  <c r="E104" i="3"/>
  <c r="E105"/>
  <c r="E106"/>
  <c r="E107"/>
  <c r="F107"/>
  <c r="E108"/>
  <c r="E109"/>
  <c r="E110"/>
  <c r="C146" i="2" s="1"/>
  <c r="E111" i="3"/>
  <c r="E112"/>
  <c r="E113"/>
  <c r="E114"/>
  <c r="C150" i="2" s="1"/>
  <c r="E115" i="3"/>
  <c r="E116"/>
  <c r="E117"/>
  <c r="E118"/>
  <c r="C154" i="2" s="1"/>
  <c r="E119" i="3"/>
  <c r="E120"/>
  <c r="E121"/>
  <c r="E122"/>
  <c r="C158" i="2" s="1"/>
  <c r="E123" i="3"/>
  <c r="E124"/>
  <c r="E125"/>
  <c r="E126"/>
  <c r="E127"/>
  <c r="E128"/>
  <c r="E129"/>
  <c r="E130"/>
  <c r="E131"/>
  <c r="E132"/>
  <c r="E133"/>
  <c r="E134"/>
  <c r="E135"/>
  <c r="E136"/>
  <c r="E137"/>
  <c r="E138"/>
  <c r="C184" i="2" s="1"/>
  <c r="E139" i="3"/>
  <c r="E140"/>
  <c r="E141"/>
  <c r="E142"/>
  <c r="C192" i="2" s="1"/>
  <c r="E143" i="3"/>
  <c r="E144"/>
  <c r="E145"/>
  <c r="E146"/>
  <c r="C197" i="2" s="1"/>
  <c r="E197" s="1"/>
  <c r="F197" s="1"/>
  <c r="E147" i="3"/>
  <c r="E148"/>
  <c r="E149"/>
  <c r="E150"/>
  <c r="C206" i="2" s="1"/>
  <c r="E206" s="1"/>
  <c r="F206" s="1"/>
  <c r="E151" i="3"/>
  <c r="E152"/>
  <c r="E153"/>
  <c r="E154"/>
  <c r="C213" i="2" s="1"/>
  <c r="E213" s="1"/>
  <c r="F213" s="1"/>
  <c r="E155" i="3"/>
  <c r="E156"/>
  <c r="F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C263" i="2" s="1"/>
  <c r="E182" i="3"/>
  <c r="E183"/>
  <c r="E184"/>
  <c r="E185"/>
  <c r="C267" i="2" s="1"/>
  <c r="E186" i="3"/>
  <c r="E187"/>
  <c r="E188"/>
  <c r="F189"/>
  <c r="E190"/>
  <c r="E191"/>
  <c r="E192"/>
  <c r="F193"/>
  <c r="F194"/>
  <c r="E195"/>
  <c r="E196"/>
  <c r="E197"/>
  <c r="E198"/>
  <c r="F2"/>
  <c r="P38" i="10"/>
  <c r="O38"/>
  <c r="Q38" s="1"/>
  <c r="P76"/>
  <c r="P78"/>
  <c r="P53"/>
  <c r="P54"/>
  <c r="P55"/>
  <c r="P60"/>
  <c r="P56" s="1"/>
  <c r="Q56" s="1"/>
  <c r="R56" s="1"/>
  <c r="P64"/>
  <c r="P65"/>
  <c r="P66"/>
  <c r="P67"/>
  <c r="P69"/>
  <c r="P70"/>
  <c r="O53"/>
  <c r="O54"/>
  <c r="O55"/>
  <c r="O60"/>
  <c r="O56"/>
  <c r="M56" s="1"/>
  <c r="O64"/>
  <c r="O65"/>
  <c r="O66"/>
  <c r="O67"/>
  <c r="O69"/>
  <c r="O70"/>
  <c r="O8"/>
  <c r="O16"/>
  <c r="O17"/>
  <c r="O22"/>
  <c r="O26"/>
  <c r="O78"/>
  <c r="O76"/>
  <c r="P45"/>
  <c r="R45" s="1"/>
  <c r="O45"/>
  <c r="P37"/>
  <c r="O37"/>
  <c r="P35"/>
  <c r="O35"/>
  <c r="P28"/>
  <c r="P26"/>
  <c r="P22"/>
  <c r="P17"/>
  <c r="P16"/>
  <c r="Q16" s="1"/>
  <c r="P8"/>
  <c r="P101" i="9"/>
  <c r="P99"/>
  <c r="P91"/>
  <c r="P92"/>
  <c r="P93"/>
  <c r="P90"/>
  <c r="P83"/>
  <c r="Q83" s="1"/>
  <c r="R83" s="1"/>
  <c r="P82"/>
  <c r="P80"/>
  <c r="P78" s="1"/>
  <c r="P79"/>
  <c r="P77"/>
  <c r="Q77" s="1"/>
  <c r="R77" s="1"/>
  <c r="P72"/>
  <c r="P70"/>
  <c r="P66" s="1"/>
  <c r="Q66" s="1"/>
  <c r="R66" s="1"/>
  <c r="P56"/>
  <c r="P54"/>
  <c r="P53" s="1"/>
  <c r="P63"/>
  <c r="P65"/>
  <c r="P64" s="1"/>
  <c r="P38"/>
  <c r="P9"/>
  <c r="P11"/>
  <c r="P8" s="1"/>
  <c r="P13"/>
  <c r="P21"/>
  <c r="P19" s="1"/>
  <c r="Q19" s="1"/>
  <c r="R19" s="1"/>
  <c r="P18"/>
  <c r="R18" s="1"/>
  <c r="P121" i="11"/>
  <c r="P122"/>
  <c r="P11"/>
  <c r="P14"/>
  <c r="P16"/>
  <c r="P22"/>
  <c r="P24"/>
  <c r="P29"/>
  <c r="P31"/>
  <c r="P33"/>
  <c r="P40"/>
  <c r="P41"/>
  <c r="P54"/>
  <c r="P56"/>
  <c r="P42" s="1"/>
  <c r="Q42" s="1"/>
  <c r="R42" s="1"/>
  <c r="P61"/>
  <c r="P60" s="1"/>
  <c r="P62"/>
  <c r="P63"/>
  <c r="P64"/>
  <c r="P65"/>
  <c r="P70"/>
  <c r="P71"/>
  <c r="P72"/>
  <c r="P74"/>
  <c r="P75"/>
  <c r="P76"/>
  <c r="P77"/>
  <c r="P84"/>
  <c r="P81" s="1"/>
  <c r="P93"/>
  <c r="P94"/>
  <c r="P109"/>
  <c r="P107" s="1"/>
  <c r="P112"/>
  <c r="P110" s="1"/>
  <c r="D184" i="2"/>
  <c r="E184"/>
  <c r="C185"/>
  <c r="D185"/>
  <c r="E185" s="1"/>
  <c r="F185" s="1"/>
  <c r="G185" s="1"/>
  <c r="C186"/>
  <c r="E186" s="1"/>
  <c r="D186"/>
  <c r="C187"/>
  <c r="E187" s="1"/>
  <c r="D187"/>
  <c r="C188"/>
  <c r="D188"/>
  <c r="E188"/>
  <c r="F188" s="1"/>
  <c r="C189"/>
  <c r="D189"/>
  <c r="E189" s="1"/>
  <c r="F189" s="1"/>
  <c r="G189" s="1"/>
  <c r="D192"/>
  <c r="C193"/>
  <c r="D193"/>
  <c r="C194"/>
  <c r="D194"/>
  <c r="C195"/>
  <c r="D195"/>
  <c r="C196"/>
  <c r="D196"/>
  <c r="D197"/>
  <c r="C198"/>
  <c r="D198"/>
  <c r="C201"/>
  <c r="E201" s="1"/>
  <c r="F201" s="1"/>
  <c r="F200" s="1"/>
  <c r="D201"/>
  <c r="C202"/>
  <c r="E202" s="1"/>
  <c r="F202" s="1"/>
  <c r="D202"/>
  <c r="C203"/>
  <c r="E203" s="1"/>
  <c r="F203" s="1"/>
  <c r="D203"/>
  <c r="C204"/>
  <c r="E204" s="1"/>
  <c r="F204" s="1"/>
  <c r="D204"/>
  <c r="C205"/>
  <c r="E205" s="1"/>
  <c r="F205" s="1"/>
  <c r="D205"/>
  <c r="D206"/>
  <c r="C209"/>
  <c r="D209"/>
  <c r="C210"/>
  <c r="D210"/>
  <c r="E210" s="1"/>
  <c r="F210" s="1"/>
  <c r="C211"/>
  <c r="D211"/>
  <c r="E211" s="1"/>
  <c r="C212"/>
  <c r="D212"/>
  <c r="E212" s="1"/>
  <c r="F212" s="1"/>
  <c r="G212" s="1"/>
  <c r="D213"/>
  <c r="C214"/>
  <c r="D214"/>
  <c r="O11" i="11"/>
  <c r="O10" s="1"/>
  <c r="O14"/>
  <c r="O16"/>
  <c r="O22"/>
  <c r="O24"/>
  <c r="O29"/>
  <c r="Q29" s="1"/>
  <c r="O31"/>
  <c r="O33"/>
  <c r="O40"/>
  <c r="O41"/>
  <c r="O54"/>
  <c r="O56"/>
  <c r="O42" s="1"/>
  <c r="O61"/>
  <c r="O62"/>
  <c r="O63"/>
  <c r="Q63" s="1"/>
  <c r="R63" s="1"/>
  <c r="O64"/>
  <c r="O65"/>
  <c r="O70"/>
  <c r="O66" s="1"/>
  <c r="O71"/>
  <c r="O72"/>
  <c r="O74"/>
  <c r="O75"/>
  <c r="O76"/>
  <c r="O77"/>
  <c r="O84"/>
  <c r="O81"/>
  <c r="O93"/>
  <c r="O94"/>
  <c r="O109"/>
  <c r="O112"/>
  <c r="O110" s="1"/>
  <c r="O121"/>
  <c r="O122"/>
  <c r="O124"/>
  <c r="D3" i="2"/>
  <c r="E3" s="1"/>
  <c r="F3" s="1"/>
  <c r="C3"/>
  <c r="D4"/>
  <c r="E4" s="1"/>
  <c r="C4"/>
  <c r="D5"/>
  <c r="E5" s="1"/>
  <c r="F5" s="1"/>
  <c r="J5" s="1"/>
  <c r="C5"/>
  <c r="D6"/>
  <c r="E6" s="1"/>
  <c r="F6" s="1"/>
  <c r="J6" s="1"/>
  <c r="C6"/>
  <c r="D9"/>
  <c r="E9" s="1"/>
  <c r="F9" s="1"/>
  <c r="C9"/>
  <c r="C10"/>
  <c r="D13"/>
  <c r="E13" s="1"/>
  <c r="C13"/>
  <c r="D14"/>
  <c r="E14" s="1"/>
  <c r="F14" s="1"/>
  <c r="C14"/>
  <c r="D15"/>
  <c r="C15"/>
  <c r="E15" s="1"/>
  <c r="C16"/>
  <c r="E16" s="1"/>
  <c r="D17"/>
  <c r="E17" s="1"/>
  <c r="C17"/>
  <c r="D18"/>
  <c r="C18"/>
  <c r="E18" s="1"/>
  <c r="D19"/>
  <c r="C19"/>
  <c r="E19"/>
  <c r="F19" s="1"/>
  <c r="C20"/>
  <c r="E20"/>
  <c r="F20" s="1"/>
  <c r="G20" s="1"/>
  <c r="D21"/>
  <c r="E21" s="1"/>
  <c r="C21"/>
  <c r="D22"/>
  <c r="C22"/>
  <c r="E22"/>
  <c r="F22" s="1"/>
  <c r="D23"/>
  <c r="C23"/>
  <c r="E23" s="1"/>
  <c r="C24"/>
  <c r="E24" s="1"/>
  <c r="D25"/>
  <c r="C25"/>
  <c r="E25"/>
  <c r="F25" s="1"/>
  <c r="D26"/>
  <c r="C26"/>
  <c r="E26" s="1"/>
  <c r="D27"/>
  <c r="E27" s="1"/>
  <c r="C27"/>
  <c r="C28"/>
  <c r="E28"/>
  <c r="F28" s="1"/>
  <c r="D29"/>
  <c r="E29" s="1"/>
  <c r="C29"/>
  <c r="D30"/>
  <c r="E30" s="1"/>
  <c r="F30" s="1"/>
  <c r="C30"/>
  <c r="D31"/>
  <c r="C31"/>
  <c r="E31" s="1"/>
  <c r="C32"/>
  <c r="E32" s="1"/>
  <c r="D35"/>
  <c r="C35"/>
  <c r="D36"/>
  <c r="E36" s="1"/>
  <c r="F36" s="1"/>
  <c r="J36" s="1"/>
  <c r="C36"/>
  <c r="D37"/>
  <c r="C37"/>
  <c r="D38"/>
  <c r="E38" s="1"/>
  <c r="F38" s="1"/>
  <c r="G38" s="1"/>
  <c r="C38"/>
  <c r="C39"/>
  <c r="D42"/>
  <c r="C42"/>
  <c r="D45"/>
  <c r="C45"/>
  <c r="E45" s="1"/>
  <c r="F45" s="1"/>
  <c r="D55"/>
  <c r="E55" s="1"/>
  <c r="M55" s="1"/>
  <c r="C55"/>
  <c r="D56"/>
  <c r="E56" s="1"/>
  <c r="C56"/>
  <c r="C57"/>
  <c r="E57"/>
  <c r="F57" s="1"/>
  <c r="G57" s="1"/>
  <c r="D58"/>
  <c r="E58" s="1"/>
  <c r="C58"/>
  <c r="D59"/>
  <c r="E59" s="1"/>
  <c r="C59"/>
  <c r="D60"/>
  <c r="C60"/>
  <c r="E60" s="1"/>
  <c r="C61"/>
  <c r="E61" s="1"/>
  <c r="D62"/>
  <c r="E62" s="1"/>
  <c r="C62"/>
  <c r="D63"/>
  <c r="C63"/>
  <c r="E63" s="1"/>
  <c r="D64"/>
  <c r="C64"/>
  <c r="E64"/>
  <c r="F64" s="1"/>
  <c r="J64" s="1"/>
  <c r="C65"/>
  <c r="D66"/>
  <c r="C66"/>
  <c r="E66"/>
  <c r="F66" s="1"/>
  <c r="J66" s="1"/>
  <c r="D67"/>
  <c r="E67" s="1"/>
  <c r="C67"/>
  <c r="D68"/>
  <c r="E68" s="1"/>
  <c r="C68"/>
  <c r="C69"/>
  <c r="E69"/>
  <c r="F69" s="1"/>
  <c r="J69" s="1"/>
  <c r="D70"/>
  <c r="E70" s="1"/>
  <c r="C70"/>
  <c r="D71"/>
  <c r="E71" s="1"/>
  <c r="C71"/>
  <c r="D72"/>
  <c r="C72"/>
  <c r="E72" s="1"/>
  <c r="C73"/>
  <c r="E73" s="1"/>
  <c r="D74"/>
  <c r="E74" s="1"/>
  <c r="C74"/>
  <c r="D75"/>
  <c r="C75"/>
  <c r="E75" s="1"/>
  <c r="D76"/>
  <c r="C76"/>
  <c r="E76"/>
  <c r="F76" s="1"/>
  <c r="J76" s="1"/>
  <c r="D77"/>
  <c r="E77" s="1"/>
  <c r="C77"/>
  <c r="C78"/>
  <c r="D81"/>
  <c r="C81"/>
  <c r="D84"/>
  <c r="C84"/>
  <c r="D85"/>
  <c r="C85"/>
  <c r="D90"/>
  <c r="C93"/>
  <c r="E93" s="1"/>
  <c r="F93" s="1"/>
  <c r="J93" s="1"/>
  <c r="D93"/>
  <c r="C94"/>
  <c r="D94"/>
  <c r="C95"/>
  <c r="E95" s="1"/>
  <c r="F95" s="1"/>
  <c r="D95"/>
  <c r="C96"/>
  <c r="E96" s="1"/>
  <c r="F96" s="1"/>
  <c r="D96"/>
  <c r="C97"/>
  <c r="E97" s="1"/>
  <c r="F97" s="1"/>
  <c r="J97" s="1"/>
  <c r="D97"/>
  <c r="C100"/>
  <c r="D100"/>
  <c r="E100"/>
  <c r="F100" s="1"/>
  <c r="C101"/>
  <c r="D101"/>
  <c r="E101"/>
  <c r="F101" s="1"/>
  <c r="D102"/>
  <c r="C103"/>
  <c r="D103"/>
  <c r="C104"/>
  <c r="D104"/>
  <c r="C105"/>
  <c r="D105"/>
  <c r="D106"/>
  <c r="C107"/>
  <c r="D107"/>
  <c r="E107" s="1"/>
  <c r="F107" s="1"/>
  <c r="C108"/>
  <c r="D108"/>
  <c r="E108" s="1"/>
  <c r="F108" s="1"/>
  <c r="J108" s="1"/>
  <c r="C109"/>
  <c r="D109"/>
  <c r="E109" s="1"/>
  <c r="F109" s="1"/>
  <c r="D110"/>
  <c r="C111"/>
  <c r="D111"/>
  <c r="C112"/>
  <c r="D112"/>
  <c r="C113"/>
  <c r="D113"/>
  <c r="E113" s="1"/>
  <c r="F113" s="1"/>
  <c r="G113" s="1"/>
  <c r="C114"/>
  <c r="D114"/>
  <c r="E114" s="1"/>
  <c r="D115"/>
  <c r="C116"/>
  <c r="D116"/>
  <c r="E116" s="1"/>
  <c r="F116" s="1"/>
  <c r="J116" s="1"/>
  <c r="C117"/>
  <c r="D117"/>
  <c r="E117" s="1"/>
  <c r="F117" s="1"/>
  <c r="C118"/>
  <c r="D118"/>
  <c r="D119"/>
  <c r="C120"/>
  <c r="D120"/>
  <c r="E120" s="1"/>
  <c r="F120" s="1"/>
  <c r="C121"/>
  <c r="D121"/>
  <c r="E121" s="1"/>
  <c r="F121" s="1"/>
  <c r="C122"/>
  <c r="D122"/>
  <c r="E122" s="1"/>
  <c r="F122" s="1"/>
  <c r="J122" s="1"/>
  <c r="D123"/>
  <c r="C124"/>
  <c r="D124"/>
  <c r="C127"/>
  <c r="D127"/>
  <c r="E127"/>
  <c r="F127" s="1"/>
  <c r="C128"/>
  <c r="E128" s="1"/>
  <c r="D128"/>
  <c r="D129"/>
  <c r="E129" s="1"/>
  <c r="C130"/>
  <c r="D130"/>
  <c r="E130"/>
  <c r="F130" s="1"/>
  <c r="G130" s="1"/>
  <c r="C131"/>
  <c r="E131" s="1"/>
  <c r="D131"/>
  <c r="C132"/>
  <c r="E132" s="1"/>
  <c r="D132"/>
  <c r="D133"/>
  <c r="E133"/>
  <c r="F133" s="1"/>
  <c r="J133" s="1"/>
  <c r="C134"/>
  <c r="E134" s="1"/>
  <c r="D134"/>
  <c r="C135"/>
  <c r="E135" s="1"/>
  <c r="D135"/>
  <c r="C136"/>
  <c r="D136"/>
  <c r="E136" s="1"/>
  <c r="D137"/>
  <c r="C138"/>
  <c r="D138"/>
  <c r="E138" s="1"/>
  <c r="C139"/>
  <c r="D139"/>
  <c r="E139"/>
  <c r="F139" s="1"/>
  <c r="G139" s="1"/>
  <c r="C140"/>
  <c r="E140" s="1"/>
  <c r="D140"/>
  <c r="C141"/>
  <c r="E141" s="1"/>
  <c r="F141" s="1"/>
  <c r="J141" s="1"/>
  <c r="D141"/>
  <c r="C144"/>
  <c r="E144" s="1"/>
  <c r="D144"/>
  <c r="C145"/>
  <c r="E145" s="1"/>
  <c r="F145" s="1"/>
  <c r="D145"/>
  <c r="D146"/>
  <c r="C147"/>
  <c r="D147"/>
  <c r="C148"/>
  <c r="D148"/>
  <c r="C149"/>
  <c r="D149"/>
  <c r="D150"/>
  <c r="C151"/>
  <c r="E151" s="1"/>
  <c r="F151" s="1"/>
  <c r="D151"/>
  <c r="C152"/>
  <c r="D152"/>
  <c r="C153"/>
  <c r="E153" s="1"/>
  <c r="F153" s="1"/>
  <c r="D153"/>
  <c r="D154"/>
  <c r="C155"/>
  <c r="D155"/>
  <c r="C156"/>
  <c r="E156" s="1"/>
  <c r="D156"/>
  <c r="F156"/>
  <c r="C157"/>
  <c r="D157"/>
  <c r="D158"/>
  <c r="C159"/>
  <c r="E159" s="1"/>
  <c r="F159" s="1"/>
  <c r="G159" s="1"/>
  <c r="D159"/>
  <c r="C160"/>
  <c r="E160" s="1"/>
  <c r="D160"/>
  <c r="C163"/>
  <c r="E163" s="1"/>
  <c r="F163" s="1"/>
  <c r="J163" s="1"/>
  <c r="D163"/>
  <c r="C164"/>
  <c r="D164"/>
  <c r="D162" s="1"/>
  <c r="C165"/>
  <c r="E165" s="1"/>
  <c r="F165" s="1"/>
  <c r="D165"/>
  <c r="C166"/>
  <c r="E166" s="1"/>
  <c r="F166" s="1"/>
  <c r="D166"/>
  <c r="C167"/>
  <c r="E167" s="1"/>
  <c r="D167"/>
  <c r="F167"/>
  <c r="J167" s="1"/>
  <c r="C168"/>
  <c r="D168"/>
  <c r="C169"/>
  <c r="E169" s="1"/>
  <c r="F169" s="1"/>
  <c r="D169"/>
  <c r="C172"/>
  <c r="D172"/>
  <c r="E172"/>
  <c r="E171" s="1"/>
  <c r="M171" s="1"/>
  <c r="C175"/>
  <c r="E175" s="1"/>
  <c r="D175"/>
  <c r="C176"/>
  <c r="E176" s="1"/>
  <c r="F176" s="1"/>
  <c r="G176" s="1"/>
  <c r="D176"/>
  <c r="D174" s="1"/>
  <c r="C177"/>
  <c r="D177"/>
  <c r="E177"/>
  <c r="F177" s="1"/>
  <c r="J177" s="1"/>
  <c r="C180"/>
  <c r="D180"/>
  <c r="C181"/>
  <c r="D181"/>
  <c r="C217"/>
  <c r="E217" s="1"/>
  <c r="D217"/>
  <c r="C218"/>
  <c r="E218" s="1"/>
  <c r="D218"/>
  <c r="C219"/>
  <c r="D219"/>
  <c r="E219" s="1"/>
  <c r="C220"/>
  <c r="D220"/>
  <c r="E220"/>
  <c r="F220" s="1"/>
  <c r="C221"/>
  <c r="E221" s="1"/>
  <c r="D221"/>
  <c r="C222"/>
  <c r="E222" s="1"/>
  <c r="D222"/>
  <c r="C225"/>
  <c r="D225"/>
  <c r="E225" s="1"/>
  <c r="C226"/>
  <c r="D226"/>
  <c r="C229"/>
  <c r="D229"/>
  <c r="E229" s="1"/>
  <c r="M229" s="1"/>
  <c r="C230"/>
  <c r="D230"/>
  <c r="C231"/>
  <c r="E231" s="1"/>
  <c r="D231"/>
  <c r="C232"/>
  <c r="D232"/>
  <c r="C233"/>
  <c r="E233" s="1"/>
  <c r="F233" s="1"/>
  <c r="D233"/>
  <c r="C234"/>
  <c r="D234"/>
  <c r="C235"/>
  <c r="E235" s="1"/>
  <c r="F235" s="1"/>
  <c r="D235"/>
  <c r="C236"/>
  <c r="D236"/>
  <c r="C237"/>
  <c r="D237"/>
  <c r="C238"/>
  <c r="D238"/>
  <c r="E238" s="1"/>
  <c r="F238" s="1"/>
  <c r="C239"/>
  <c r="E239" s="1"/>
  <c r="D239"/>
  <c r="C240"/>
  <c r="E240" s="1"/>
  <c r="F240" s="1"/>
  <c r="J240" s="1"/>
  <c r="D240"/>
  <c r="C241"/>
  <c r="D241"/>
  <c r="C242"/>
  <c r="E242" s="1"/>
  <c r="F242" s="1"/>
  <c r="G242" s="1"/>
  <c r="D242"/>
  <c r="C243"/>
  <c r="D243"/>
  <c r="C244"/>
  <c r="D244"/>
  <c r="C245"/>
  <c r="D245"/>
  <c r="E245" s="1"/>
  <c r="C246"/>
  <c r="D246"/>
  <c r="C247"/>
  <c r="E247" s="1"/>
  <c r="D247"/>
  <c r="C248"/>
  <c r="D248"/>
  <c r="C249"/>
  <c r="E249" s="1"/>
  <c r="F249" s="1"/>
  <c r="D249"/>
  <c r="C250"/>
  <c r="D250"/>
  <c r="C253"/>
  <c r="D253"/>
  <c r="C254"/>
  <c r="E254" s="1"/>
  <c r="D254"/>
  <c r="F254"/>
  <c r="J254" s="1"/>
  <c r="C255"/>
  <c r="D255"/>
  <c r="C256"/>
  <c r="D256"/>
  <c r="C257"/>
  <c r="D257"/>
  <c r="C260"/>
  <c r="D260"/>
  <c r="D259" s="1"/>
  <c r="D263"/>
  <c r="E263" s="1"/>
  <c r="M263" s="1"/>
  <c r="C264"/>
  <c r="E264" s="1"/>
  <c r="F264" s="1"/>
  <c r="D264"/>
  <c r="C265"/>
  <c r="D265"/>
  <c r="E265" s="1"/>
  <c r="C266"/>
  <c r="D266"/>
  <c r="E266"/>
  <c r="D267"/>
  <c r="E267"/>
  <c r="F267" s="1"/>
  <c r="C268"/>
  <c r="E268" s="1"/>
  <c r="D268"/>
  <c r="C269"/>
  <c r="E269" s="1"/>
  <c r="D269"/>
  <c r="C270"/>
  <c r="E270" s="1"/>
  <c r="D270"/>
  <c r="C271"/>
  <c r="E271" s="1"/>
  <c r="D271"/>
  <c r="C274"/>
  <c r="E274" s="1"/>
  <c r="D274"/>
  <c r="C286"/>
  <c r="D286"/>
  <c r="E286"/>
  <c r="F286" s="1"/>
  <c r="C287"/>
  <c r="D287"/>
  <c r="E287" s="1"/>
  <c r="F287" s="1"/>
  <c r="C288"/>
  <c r="D288"/>
  <c r="E288" s="1"/>
  <c r="F288" s="1"/>
  <c r="G288" s="1"/>
  <c r="C291"/>
  <c r="D291"/>
  <c r="E291" s="1"/>
  <c r="C292"/>
  <c r="D292"/>
  <c r="E292" s="1"/>
  <c r="F292" s="1"/>
  <c r="C293"/>
  <c r="E293" s="1"/>
  <c r="D293"/>
  <c r="C294"/>
  <c r="E294" s="1"/>
  <c r="F294" s="1"/>
  <c r="D294"/>
  <c r="C300"/>
  <c r="D300"/>
  <c r="C301"/>
  <c r="E301" s="1"/>
  <c r="F301" s="1"/>
  <c r="J301" s="1"/>
  <c r="D301"/>
  <c r="C297"/>
  <c r="E297" s="1"/>
  <c r="D297"/>
  <c r="C307"/>
  <c r="D307"/>
  <c r="C308"/>
  <c r="D308"/>
  <c r="C311"/>
  <c r="E311" s="1"/>
  <c r="F311" s="1"/>
  <c r="D311"/>
  <c r="C312"/>
  <c r="D312"/>
  <c r="L99"/>
  <c r="J113"/>
  <c r="I99"/>
  <c r="D99"/>
  <c r="C99"/>
  <c r="E200"/>
  <c r="M200" s="1"/>
  <c r="C277"/>
  <c r="E277" s="1"/>
  <c r="D277"/>
  <c r="C278"/>
  <c r="D278"/>
  <c r="C279"/>
  <c r="D279"/>
  <c r="C280"/>
  <c r="D280"/>
  <c r="E280" s="1"/>
  <c r="C281"/>
  <c r="D281"/>
  <c r="E281"/>
  <c r="F281" s="1"/>
  <c r="J281" s="1"/>
  <c r="L283"/>
  <c r="J95"/>
  <c r="J130"/>
  <c r="J139"/>
  <c r="J176"/>
  <c r="J188"/>
  <c r="J197"/>
  <c r="J206"/>
  <c r="J213"/>
  <c r="D89"/>
  <c r="D92"/>
  <c r="D126"/>
  <c r="D171"/>
  <c r="D183"/>
  <c r="D191"/>
  <c r="D200"/>
  <c r="D208"/>
  <c r="D273"/>
  <c r="I250"/>
  <c r="D143" i="12"/>
  <c r="I235" i="2"/>
  <c r="I228" s="1"/>
  <c r="I271"/>
  <c r="I164"/>
  <c r="I218"/>
  <c r="I217"/>
  <c r="I216" s="1"/>
  <c r="I181"/>
  <c r="I179" s="1"/>
  <c r="I154"/>
  <c r="I2"/>
  <c r="I8"/>
  <c r="I12"/>
  <c r="I34"/>
  <c r="I41"/>
  <c r="I44"/>
  <c r="I47"/>
  <c r="I54"/>
  <c r="I80"/>
  <c r="I83"/>
  <c r="J38"/>
  <c r="J19"/>
  <c r="J20"/>
  <c r="J22"/>
  <c r="J25"/>
  <c r="J28"/>
  <c r="J3"/>
  <c r="C315"/>
  <c r="E315" s="1"/>
  <c r="D315"/>
  <c r="C314"/>
  <c r="D314"/>
  <c r="C313"/>
  <c r="E313" s="1"/>
  <c r="D313"/>
  <c r="J311"/>
  <c r="C304"/>
  <c r="D304"/>
  <c r="D303" s="1"/>
  <c r="J57"/>
  <c r="G3"/>
  <c r="G5"/>
  <c r="G19"/>
  <c r="G22"/>
  <c r="G25"/>
  <c r="G28"/>
  <c r="G36"/>
  <c r="G45"/>
  <c r="D48"/>
  <c r="C48"/>
  <c r="D49"/>
  <c r="C49"/>
  <c r="D50"/>
  <c r="C50"/>
  <c r="E50" s="1"/>
  <c r="D51"/>
  <c r="C51"/>
  <c r="E51" s="1"/>
  <c r="F51" s="1"/>
  <c r="G51" s="1"/>
  <c r="D52"/>
  <c r="C52"/>
  <c r="E52" s="1"/>
  <c r="F52" s="1"/>
  <c r="J52" s="1"/>
  <c r="G64"/>
  <c r="G69"/>
  <c r="I89"/>
  <c r="G93"/>
  <c r="G95"/>
  <c r="G97"/>
  <c r="I92"/>
  <c r="G108"/>
  <c r="I126"/>
  <c r="I143"/>
  <c r="I162"/>
  <c r="I171"/>
  <c r="I174"/>
  <c r="G188"/>
  <c r="G197"/>
  <c r="G202"/>
  <c r="G203"/>
  <c r="G204"/>
  <c r="G206"/>
  <c r="G210"/>
  <c r="G213"/>
  <c r="I224"/>
  <c r="I252"/>
  <c r="I259"/>
  <c r="I262"/>
  <c r="I273"/>
  <c r="I276"/>
  <c r="I285"/>
  <c r="I290"/>
  <c r="I299"/>
  <c r="I296"/>
  <c r="I306"/>
  <c r="I310"/>
  <c r="I317" s="1"/>
  <c r="I303"/>
  <c r="P103" i="11"/>
  <c r="P40" i="10"/>
  <c r="Q26"/>
  <c r="P103" i="9"/>
  <c r="O58"/>
  <c r="Q9"/>
  <c r="R9" s="1"/>
  <c r="Q10"/>
  <c r="Q11"/>
  <c r="R11" s="1"/>
  <c r="Q12"/>
  <c r="Q13"/>
  <c r="R13" s="1"/>
  <c r="Q20"/>
  <c r="Q21"/>
  <c r="R21" s="1"/>
  <c r="Q22"/>
  <c r="R22" s="1"/>
  <c r="Q23"/>
  <c r="R23" s="1"/>
  <c r="Q24"/>
  <c r="R24" s="1"/>
  <c r="Q25"/>
  <c r="Q26"/>
  <c r="Q27"/>
  <c r="Q28"/>
  <c r="R28" s="1"/>
  <c r="M32"/>
  <c r="M31"/>
  <c r="N36"/>
  <c r="N32" s="1"/>
  <c r="N31" s="1"/>
  <c r="O32"/>
  <c r="O31" s="1"/>
  <c r="Q32"/>
  <c r="Q33"/>
  <c r="Q34"/>
  <c r="Q35"/>
  <c r="Q36"/>
  <c r="Q39"/>
  <c r="O45"/>
  <c r="Q46"/>
  <c r="Q47"/>
  <c r="Q48"/>
  <c r="Q49"/>
  <c r="M56"/>
  <c r="M54" s="1"/>
  <c r="M58"/>
  <c r="M63"/>
  <c r="M53"/>
  <c r="M67"/>
  <c r="M70"/>
  <c r="M73"/>
  <c r="M72" s="1"/>
  <c r="M77"/>
  <c r="M79"/>
  <c r="M80"/>
  <c r="M82"/>
  <c r="M83"/>
  <c r="N54"/>
  <c r="N58"/>
  <c r="N53" s="1"/>
  <c r="N66"/>
  <c r="N65" s="1"/>
  <c r="N72"/>
  <c r="N64" s="1"/>
  <c r="N78"/>
  <c r="Q55"/>
  <c r="Q56"/>
  <c r="R56" s="1"/>
  <c r="Q57"/>
  <c r="Q58"/>
  <c r="Q59"/>
  <c r="Q60"/>
  <c r="Q61"/>
  <c r="Q62"/>
  <c r="Q63"/>
  <c r="Q65"/>
  <c r="R65" s="1"/>
  <c r="Q67"/>
  <c r="Q68"/>
  <c r="Q69"/>
  <c r="Q70"/>
  <c r="R70" s="1"/>
  <c r="Q71"/>
  <c r="Q73"/>
  <c r="Q74"/>
  <c r="Q75"/>
  <c r="Q76"/>
  <c r="Q79"/>
  <c r="R79" s="1"/>
  <c r="Q80"/>
  <c r="Q81"/>
  <c r="Q82"/>
  <c r="R82" s="1"/>
  <c r="O85"/>
  <c r="Q85"/>
  <c r="Q86"/>
  <c r="Q87"/>
  <c r="Q90"/>
  <c r="R90" s="1"/>
  <c r="Q92"/>
  <c r="Q93"/>
  <c r="R93" s="1"/>
  <c r="Q99"/>
  <c r="Q101"/>
  <c r="R101" s="1"/>
  <c r="Q109"/>
  <c r="Q111"/>
  <c r="Q112"/>
  <c r="O114"/>
  <c r="Q114"/>
  <c r="Q8" i="10"/>
  <c r="R8" s="1"/>
  <c r="Q10"/>
  <c r="Q11"/>
  <c r="O12"/>
  <c r="O10" s="1"/>
  <c r="Q13"/>
  <c r="Q14"/>
  <c r="Q15"/>
  <c r="Q17"/>
  <c r="Q18"/>
  <c r="Q20"/>
  <c r="Q22"/>
  <c r="R22" s="1"/>
  <c r="Q24"/>
  <c r="Q34"/>
  <c r="Q35"/>
  <c r="R35" s="1"/>
  <c r="Q37"/>
  <c r="R37" s="1"/>
  <c r="O40"/>
  <c r="Q44"/>
  <c r="O47"/>
  <c r="M52"/>
  <c r="Q52"/>
  <c r="Q53"/>
  <c r="M54"/>
  <c r="Q54"/>
  <c r="M55"/>
  <c r="Q55"/>
  <c r="R55" s="1"/>
  <c r="N56"/>
  <c r="M57"/>
  <c r="Q57"/>
  <c r="M58"/>
  <c r="Q58"/>
  <c r="M59"/>
  <c r="Q59"/>
  <c r="M60"/>
  <c r="Q60"/>
  <c r="R60" s="1"/>
  <c r="M61"/>
  <c r="Q61"/>
  <c r="M62"/>
  <c r="Q62"/>
  <c r="M63"/>
  <c r="Q63"/>
  <c r="M64"/>
  <c r="Q64"/>
  <c r="M65"/>
  <c r="Q65"/>
  <c r="R65"/>
  <c r="M66"/>
  <c r="Q66"/>
  <c r="M68"/>
  <c r="Q68"/>
  <c r="M69"/>
  <c r="Q69"/>
  <c r="R69" s="1"/>
  <c r="M70"/>
  <c r="Q70"/>
  <c r="R70" s="1"/>
  <c r="Q76"/>
  <c r="R76" s="1"/>
  <c r="Q78"/>
  <c r="R78" s="1"/>
  <c r="O80"/>
  <c r="Q86"/>
  <c r="Q88"/>
  <c r="Q89"/>
  <c r="O91"/>
  <c r="O92" s="1"/>
  <c r="Q91"/>
  <c r="P92"/>
  <c r="Q9" i="11"/>
  <c r="Q11"/>
  <c r="R11" s="1"/>
  <c r="Q12"/>
  <c r="Q13"/>
  <c r="Q14"/>
  <c r="Q15"/>
  <c r="Q16"/>
  <c r="R16" s="1"/>
  <c r="O17"/>
  <c r="Q18"/>
  <c r="Q19"/>
  <c r="Q20"/>
  <c r="Q21"/>
  <c r="Q22"/>
  <c r="Q23"/>
  <c r="Q24"/>
  <c r="R24" s="1"/>
  <c r="O25"/>
  <c r="Q25" s="1"/>
  <c r="Q26"/>
  <c r="Q27"/>
  <c r="Q28"/>
  <c r="R29"/>
  <c r="Q30"/>
  <c r="Q31"/>
  <c r="R31" s="1"/>
  <c r="Q32"/>
  <c r="Q33"/>
  <c r="R33" s="1"/>
  <c r="Q40"/>
  <c r="Q43"/>
  <c r="Q44"/>
  <c r="Q45"/>
  <c r="Q46"/>
  <c r="Q47"/>
  <c r="Q48"/>
  <c r="Q49"/>
  <c r="Q50"/>
  <c r="Q51"/>
  <c r="Q52"/>
  <c r="Q53"/>
  <c r="Q54"/>
  <c r="R54" s="1"/>
  <c r="Q55"/>
  <c r="Q56"/>
  <c r="R56" s="1"/>
  <c r="Q57"/>
  <c r="Q58"/>
  <c r="Q59"/>
  <c r="Q61"/>
  <c r="R61" s="1"/>
  <c r="Q62"/>
  <c r="R62" s="1"/>
  <c r="Q64"/>
  <c r="R64" s="1"/>
  <c r="Q65"/>
  <c r="R65" s="1"/>
  <c r="Q67"/>
  <c r="Q68"/>
  <c r="Q69"/>
  <c r="Q70"/>
  <c r="R70" s="1"/>
  <c r="Q71"/>
  <c r="R71" s="1"/>
  <c r="Q72"/>
  <c r="R72" s="1"/>
  <c r="Q74"/>
  <c r="R74" s="1"/>
  <c r="Q76"/>
  <c r="R76" s="1"/>
  <c r="Q77"/>
  <c r="R77" s="1"/>
  <c r="O78"/>
  <c r="Q78" s="1"/>
  <c r="Q79"/>
  <c r="Q80"/>
  <c r="Q81"/>
  <c r="Q82"/>
  <c r="Q83"/>
  <c r="Q84"/>
  <c r="Q85"/>
  <c r="Q94"/>
  <c r="O103"/>
  <c r="Q103"/>
  <c r="Q108"/>
  <c r="Q111"/>
  <c r="Q112"/>
  <c r="R112" s="1"/>
  <c r="Q121"/>
  <c r="Q122"/>
  <c r="Q123"/>
  <c r="Q124"/>
  <c r="Q126"/>
  <c r="G2" i="4"/>
  <c r="C4" i="1" s="1"/>
  <c r="D4"/>
  <c r="C5"/>
  <c r="H3" i="4"/>
  <c r="D5" i="1" s="1"/>
  <c r="C8"/>
  <c r="D8"/>
  <c r="C9"/>
  <c r="E9" s="1"/>
  <c r="F9" s="1"/>
  <c r="D9"/>
  <c r="C10"/>
  <c r="E10" s="1"/>
  <c r="F10" s="1"/>
  <c r="D10"/>
  <c r="C11"/>
  <c r="D11"/>
  <c r="C14"/>
  <c r="E14" s="1"/>
  <c r="D14"/>
  <c r="C15"/>
  <c r="D15"/>
  <c r="E15" s="1"/>
  <c r="F15" s="1"/>
  <c r="I15" s="1"/>
  <c r="C16"/>
  <c r="D16"/>
  <c r="E16"/>
  <c r="F16" s="1"/>
  <c r="I16" s="1"/>
  <c r="C17"/>
  <c r="E17" s="1"/>
  <c r="F17" s="1"/>
  <c r="D17"/>
  <c r="C18"/>
  <c r="E18" s="1"/>
  <c r="F18" s="1"/>
  <c r="I18" s="1"/>
  <c r="D18"/>
  <c r="C19"/>
  <c r="D19"/>
  <c r="E19" s="1"/>
  <c r="F19" s="1"/>
  <c r="I19" s="1"/>
  <c r="D22"/>
  <c r="E22" s="1"/>
  <c r="F22" s="1"/>
  <c r="C25"/>
  <c r="D25"/>
  <c r="C26"/>
  <c r="E26"/>
  <c r="F26" s="1"/>
  <c r="C29"/>
  <c r="D29"/>
  <c r="D28" s="1"/>
  <c r="C30"/>
  <c r="D30"/>
  <c r="C31"/>
  <c r="D31"/>
  <c r="C32"/>
  <c r="D32"/>
  <c r="D35"/>
  <c r="C36"/>
  <c r="E36" s="1"/>
  <c r="F36" s="1"/>
  <c r="D36"/>
  <c r="C39"/>
  <c r="D39"/>
  <c r="E39" s="1"/>
  <c r="F39" s="1"/>
  <c r="C40"/>
  <c r="D40"/>
  <c r="E40" s="1"/>
  <c r="F40" s="1"/>
  <c r="C41"/>
  <c r="D41"/>
  <c r="E41" s="1"/>
  <c r="F41" s="1"/>
  <c r="C42"/>
  <c r="D42"/>
  <c r="E42" s="1"/>
  <c r="F42" s="1"/>
  <c r="C43"/>
  <c r="D43"/>
  <c r="E43" s="1"/>
  <c r="F43" s="1"/>
  <c r="C44"/>
  <c r="D44"/>
  <c r="E44" s="1"/>
  <c r="F44" s="1"/>
  <c r="C47"/>
  <c r="D47"/>
  <c r="C48"/>
  <c r="D48"/>
  <c r="E48" s="1"/>
  <c r="F48" s="1"/>
  <c r="C49"/>
  <c r="D49"/>
  <c r="E49" s="1"/>
  <c r="F49" s="1"/>
  <c r="C50"/>
  <c r="E50" s="1"/>
  <c r="F50" s="1"/>
  <c r="C53"/>
  <c r="D53"/>
  <c r="C54"/>
  <c r="D54"/>
  <c r="C57"/>
  <c r="E57" s="1"/>
  <c r="F57" s="1"/>
  <c r="D57"/>
  <c r="D60"/>
  <c r="E63"/>
  <c r="F63"/>
  <c r="C64"/>
  <c r="E64" s="1"/>
  <c r="F64" s="1"/>
  <c r="D64"/>
  <c r="E67"/>
  <c r="F67"/>
  <c r="F66"/>
  <c r="C70"/>
  <c r="D70"/>
  <c r="D69" s="1"/>
  <c r="C71"/>
  <c r="E71" s="1"/>
  <c r="D71"/>
  <c r="F71"/>
  <c r="I71" s="1"/>
  <c r="C72"/>
  <c r="D72"/>
  <c r="D76"/>
  <c r="E76"/>
  <c r="F76" s="1"/>
  <c r="C79"/>
  <c r="D79"/>
  <c r="C80"/>
  <c r="D80"/>
  <c r="E80" s="1"/>
  <c r="F80" s="1"/>
  <c r="C81"/>
  <c r="D81"/>
  <c r="E81" s="1"/>
  <c r="F81" s="1"/>
  <c r="C82"/>
  <c r="D82"/>
  <c r="E82" s="1"/>
  <c r="F82" s="1"/>
  <c r="I82" s="1"/>
  <c r="C83"/>
  <c r="D83"/>
  <c r="E83" s="1"/>
  <c r="F83" s="1"/>
  <c r="C84"/>
  <c r="D84"/>
  <c r="E84" s="1"/>
  <c r="F84" s="1"/>
  <c r="C85"/>
  <c r="D85"/>
  <c r="E85" s="1"/>
  <c r="F85" s="1"/>
  <c r="I85" s="1"/>
  <c r="C86"/>
  <c r="D86"/>
  <c r="E86" s="1"/>
  <c r="F86" s="1"/>
  <c r="I86" s="1"/>
  <c r="C87"/>
  <c r="D87"/>
  <c r="E87" s="1"/>
  <c r="F87" s="1"/>
  <c r="C88"/>
  <c r="D88"/>
  <c r="E88" s="1"/>
  <c r="F88" s="1"/>
  <c r="C89"/>
  <c r="D89"/>
  <c r="E89" s="1"/>
  <c r="F89" s="1"/>
  <c r="C90"/>
  <c r="D90"/>
  <c r="E90" s="1"/>
  <c r="F90" s="1"/>
  <c r="I90" s="1"/>
  <c r="C91"/>
  <c r="D91"/>
  <c r="E91" s="1"/>
  <c r="F91" s="1"/>
  <c r="C92"/>
  <c r="D92"/>
  <c r="E92" s="1"/>
  <c r="F92" s="1"/>
  <c r="C93"/>
  <c r="D93"/>
  <c r="E93" s="1"/>
  <c r="F93" s="1"/>
  <c r="C94"/>
  <c r="D94"/>
  <c r="E94" s="1"/>
  <c r="F94" s="1"/>
  <c r="C95"/>
  <c r="D95"/>
  <c r="E95" s="1"/>
  <c r="F95" s="1"/>
  <c r="C96"/>
  <c r="D96"/>
  <c r="E96" s="1"/>
  <c r="F96" s="1"/>
  <c r="I96" s="1"/>
  <c r="C97"/>
  <c r="D97"/>
  <c r="E97"/>
  <c r="F97" s="1"/>
  <c r="C98"/>
  <c r="D98"/>
  <c r="E98" s="1"/>
  <c r="F98" s="1"/>
  <c r="E99"/>
  <c r="F99"/>
  <c r="I99" s="1"/>
  <c r="E102"/>
  <c r="F102"/>
  <c r="I102" s="1"/>
  <c r="C103"/>
  <c r="D103"/>
  <c r="D101" s="1"/>
  <c r="C104"/>
  <c r="D104"/>
  <c r="E107"/>
  <c r="F107" s="1"/>
  <c r="E110"/>
  <c r="F110"/>
  <c r="F109" s="1"/>
  <c r="C113"/>
  <c r="D113"/>
  <c r="C114"/>
  <c r="D114"/>
  <c r="C115"/>
  <c r="D115"/>
  <c r="E115"/>
  <c r="F115" s="1"/>
  <c r="E116"/>
  <c r="F116"/>
  <c r="C117"/>
  <c r="D117"/>
  <c r="E120"/>
  <c r="F120"/>
  <c r="C121"/>
  <c r="E121" s="1"/>
  <c r="D121"/>
  <c r="C122"/>
  <c r="D122"/>
  <c r="C123"/>
  <c r="E123" s="1"/>
  <c r="F123" s="1"/>
  <c r="I123" s="1"/>
  <c r="D123"/>
  <c r="C124"/>
  <c r="D124"/>
  <c r="C125"/>
  <c r="E125" s="1"/>
  <c r="F125" s="1"/>
  <c r="D125"/>
  <c r="C126"/>
  <c r="D126"/>
  <c r="C127"/>
  <c r="E127" s="1"/>
  <c r="F127" s="1"/>
  <c r="I127" s="1"/>
  <c r="D127"/>
  <c r="C128"/>
  <c r="D128"/>
  <c r="C129"/>
  <c r="E129" s="1"/>
  <c r="F129" s="1"/>
  <c r="I129" s="1"/>
  <c r="D129"/>
  <c r="C130"/>
  <c r="D130"/>
  <c r="E131"/>
  <c r="F131" s="1"/>
  <c r="I131" s="1"/>
  <c r="C132"/>
  <c r="E132" s="1"/>
  <c r="F132" s="1"/>
  <c r="I132" s="1"/>
  <c r="D132"/>
  <c r="C133"/>
  <c r="E133" s="1"/>
  <c r="F133" s="1"/>
  <c r="I133" s="1"/>
  <c r="D133"/>
  <c r="C134"/>
  <c r="E134" s="1"/>
  <c r="F134" s="1"/>
  <c r="I134" s="1"/>
  <c r="D134"/>
  <c r="D135"/>
  <c r="E135" s="1"/>
  <c r="F135" s="1"/>
  <c r="I135" s="1"/>
  <c r="C136"/>
  <c r="E136" s="1"/>
  <c r="F136" s="1"/>
  <c r="I136" s="1"/>
  <c r="D136"/>
  <c r="C137"/>
  <c r="E137" s="1"/>
  <c r="F137" s="1"/>
  <c r="I137" s="1"/>
  <c r="D137"/>
  <c r="C138"/>
  <c r="D138"/>
  <c r="E138"/>
  <c r="F138" s="1"/>
  <c r="C141"/>
  <c r="D141"/>
  <c r="E141" s="1"/>
  <c r="F141" s="1"/>
  <c r="F140" s="1"/>
  <c r="I140" s="1"/>
  <c r="C144"/>
  <c r="E144" s="1"/>
  <c r="F144" s="1"/>
  <c r="D144"/>
  <c r="C147"/>
  <c r="D147"/>
  <c r="D150"/>
  <c r="E150" s="1"/>
  <c r="E149" s="1"/>
  <c r="C153"/>
  <c r="D153"/>
  <c r="D152" s="1"/>
  <c r="C156"/>
  <c r="C155" s="1"/>
  <c r="D156"/>
  <c r="C161"/>
  <c r="E161" s="1"/>
  <c r="D164"/>
  <c r="C164"/>
  <c r="E164" s="1"/>
  <c r="F164" s="1"/>
  <c r="I164" s="1"/>
  <c r="D165"/>
  <c r="D163" s="1"/>
  <c r="C165"/>
  <c r="D168"/>
  <c r="C168"/>
  <c r="D171"/>
  <c r="C171"/>
  <c r="D174"/>
  <c r="C174"/>
  <c r="E174"/>
  <c r="F174" s="1"/>
  <c r="D175"/>
  <c r="C175"/>
  <c r="E175" s="1"/>
  <c r="F175" s="1"/>
  <c r="I175" s="1"/>
  <c r="F177"/>
  <c r="F180"/>
  <c r="D184"/>
  <c r="E184" s="1"/>
  <c r="F184" s="1"/>
  <c r="C184"/>
  <c r="D187"/>
  <c r="E187" s="1"/>
  <c r="F187" s="1"/>
  <c r="I187" s="1"/>
  <c r="C187"/>
  <c r="C188"/>
  <c r="E188" s="1"/>
  <c r="F188" s="1"/>
  <c r="I188" s="1"/>
  <c r="D189"/>
  <c r="C189"/>
  <c r="E189"/>
  <c r="F189" s="1"/>
  <c r="D190"/>
  <c r="C190"/>
  <c r="E190" s="1"/>
  <c r="F190" s="1"/>
  <c r="I190" s="1"/>
  <c r="D191"/>
  <c r="E191" s="1"/>
  <c r="F191" s="1"/>
  <c r="I191" s="1"/>
  <c r="C191"/>
  <c r="D194"/>
  <c r="D193" s="1"/>
  <c r="C194"/>
  <c r="C193" s="1"/>
  <c r="D197"/>
  <c r="C197"/>
  <c r="C196" s="1"/>
  <c r="E200"/>
  <c r="F200" s="1"/>
  <c r="F199" s="1"/>
  <c r="E203"/>
  <c r="E202" s="1"/>
  <c r="F203"/>
  <c r="F202" s="1"/>
  <c r="D206"/>
  <c r="C206"/>
  <c r="D207"/>
  <c r="C207"/>
  <c r="D208"/>
  <c r="C208"/>
  <c r="E208"/>
  <c r="F208" s="1"/>
  <c r="I208" s="1"/>
  <c r="D209"/>
  <c r="E209" s="1"/>
  <c r="F209" s="1"/>
  <c r="I209" s="1"/>
  <c r="C209"/>
  <c r="D210"/>
  <c r="C210"/>
  <c r="D211"/>
  <c r="C211"/>
  <c r="D212"/>
  <c r="E212" s="1"/>
  <c r="F212" s="1"/>
  <c r="I212" s="1"/>
  <c r="C212"/>
  <c r="D213"/>
  <c r="C213"/>
  <c r="E213" s="1"/>
  <c r="F213" s="1"/>
  <c r="I213" s="1"/>
  <c r="D214"/>
  <c r="C214"/>
  <c r="D215"/>
  <c r="C215"/>
  <c r="D216"/>
  <c r="C216"/>
  <c r="E216"/>
  <c r="F216" s="1"/>
  <c r="I216" s="1"/>
  <c r="D217"/>
  <c r="E217" s="1"/>
  <c r="F217" s="1"/>
  <c r="I217" s="1"/>
  <c r="C217"/>
  <c r="D218"/>
  <c r="C218"/>
  <c r="D219"/>
  <c r="C219"/>
  <c r="D220"/>
  <c r="E220" s="1"/>
  <c r="F220" s="1"/>
  <c r="I220" s="1"/>
  <c r="C220"/>
  <c r="D221"/>
  <c r="C221"/>
  <c r="E221" s="1"/>
  <c r="F221" s="1"/>
  <c r="I221" s="1"/>
  <c r="D222"/>
  <c r="E222" s="1"/>
  <c r="F222" s="1"/>
  <c r="I222" s="1"/>
  <c r="C222"/>
  <c r="D223"/>
  <c r="C223"/>
  <c r="D224"/>
  <c r="C224"/>
  <c r="E224"/>
  <c r="F224" s="1"/>
  <c r="I224" s="1"/>
  <c r="D225"/>
  <c r="C225"/>
  <c r="E226"/>
  <c r="F226" s="1"/>
  <c r="I226" s="1"/>
  <c r="C229"/>
  <c r="E229" s="1"/>
  <c r="E228" s="1"/>
  <c r="D230"/>
  <c r="D228" s="1"/>
  <c r="C230"/>
  <c r="E230"/>
  <c r="F230" s="1"/>
  <c r="I230" s="1"/>
  <c r="E231"/>
  <c r="F231"/>
  <c r="I231" s="1"/>
  <c r="E234"/>
  <c r="F234" s="1"/>
  <c r="F233" s="1"/>
  <c r="I233" s="1"/>
  <c r="E237"/>
  <c r="F237"/>
  <c r="I237" s="1"/>
  <c r="E238"/>
  <c r="F238"/>
  <c r="I238" s="1"/>
  <c r="D239"/>
  <c r="C239"/>
  <c r="D240"/>
  <c r="C240"/>
  <c r="D241"/>
  <c r="E241" s="1"/>
  <c r="F241" s="1"/>
  <c r="I241" s="1"/>
  <c r="C241"/>
  <c r="D242"/>
  <c r="E242" s="1"/>
  <c r="F242" s="1"/>
  <c r="I242" s="1"/>
  <c r="C242"/>
  <c r="D243"/>
  <c r="C243"/>
  <c r="D246"/>
  <c r="D245" s="1"/>
  <c r="C246"/>
  <c r="E246"/>
  <c r="F246" s="1"/>
  <c r="E247"/>
  <c r="F247" s="1"/>
  <c r="I247" s="1"/>
  <c r="D250"/>
  <c r="E250" s="1"/>
  <c r="F250" s="1"/>
  <c r="C250"/>
  <c r="D251"/>
  <c r="E251" s="1"/>
  <c r="F251" s="1"/>
  <c r="I251" s="1"/>
  <c r="C251"/>
  <c r="D252"/>
  <c r="C252"/>
  <c r="D253"/>
  <c r="C253"/>
  <c r="D254"/>
  <c r="E254" s="1"/>
  <c r="F254" s="1"/>
  <c r="C254"/>
  <c r="D255"/>
  <c r="E255" s="1"/>
  <c r="F255" s="1"/>
  <c r="I255" s="1"/>
  <c r="C255"/>
  <c r="D256"/>
  <c r="C256"/>
  <c r="D257"/>
  <c r="C257"/>
  <c r="D258"/>
  <c r="E258" s="1"/>
  <c r="F258" s="1"/>
  <c r="I258" s="1"/>
  <c r="C258"/>
  <c r="E259"/>
  <c r="F259" s="1"/>
  <c r="I259" s="1"/>
  <c r="E262"/>
  <c r="F262"/>
  <c r="F261"/>
  <c r="I261" s="1"/>
  <c r="D265"/>
  <c r="E265" s="1"/>
  <c r="C265"/>
  <c r="D266"/>
  <c r="E266" s="1"/>
  <c r="F266" s="1"/>
  <c r="I266" s="1"/>
  <c r="C266"/>
  <c r="D267"/>
  <c r="E267" s="1"/>
  <c r="F267" s="1"/>
  <c r="I267" s="1"/>
  <c r="C267"/>
  <c r="E268"/>
  <c r="F268"/>
  <c r="D271"/>
  <c r="E271" s="1"/>
  <c r="C271"/>
  <c r="D272"/>
  <c r="E272" s="1"/>
  <c r="F272" s="1"/>
  <c r="I272" s="1"/>
  <c r="C272"/>
  <c r="D273"/>
  <c r="E273" s="1"/>
  <c r="F273" s="1"/>
  <c r="I273" s="1"/>
  <c r="C273"/>
  <c r="D274"/>
  <c r="E274" s="1"/>
  <c r="F274" s="1"/>
  <c r="I274" s="1"/>
  <c r="C274"/>
  <c r="D275"/>
  <c r="E275" s="1"/>
  <c r="F275" s="1"/>
  <c r="I275" s="1"/>
  <c r="C275"/>
  <c r="D276"/>
  <c r="E276" s="1"/>
  <c r="F276" s="1"/>
  <c r="I276" s="1"/>
  <c r="C276"/>
  <c r="D277"/>
  <c r="E277" s="1"/>
  <c r="F277" s="1"/>
  <c r="I277" s="1"/>
  <c r="C277"/>
  <c r="D278"/>
  <c r="E278" s="1"/>
  <c r="F278" s="1"/>
  <c r="I278" s="1"/>
  <c r="C278"/>
  <c r="D279"/>
  <c r="E279" s="1"/>
  <c r="F279" s="1"/>
  <c r="I279" s="1"/>
  <c r="C279"/>
  <c r="D280"/>
  <c r="E280" s="1"/>
  <c r="F280" s="1"/>
  <c r="I280" s="1"/>
  <c r="C280"/>
  <c r="D281"/>
  <c r="E281" s="1"/>
  <c r="F281" s="1"/>
  <c r="I281" s="1"/>
  <c r="C281"/>
  <c r="D282"/>
  <c r="E282" s="1"/>
  <c r="F282" s="1"/>
  <c r="C282"/>
  <c r="D283"/>
  <c r="E283" s="1"/>
  <c r="F283" s="1"/>
  <c r="I283" s="1"/>
  <c r="C283"/>
  <c r="D284"/>
  <c r="E284" s="1"/>
  <c r="F284" s="1"/>
  <c r="I284" s="1"/>
  <c r="C284"/>
  <c r="D285"/>
  <c r="E285" s="1"/>
  <c r="F285" s="1"/>
  <c r="I285" s="1"/>
  <c r="C285"/>
  <c r="E286"/>
  <c r="F286" s="1"/>
  <c r="I286" s="1"/>
  <c r="E287"/>
  <c r="F287" s="1"/>
  <c r="I287" s="1"/>
  <c r="E288"/>
  <c r="F288" s="1"/>
  <c r="D289"/>
  <c r="C289"/>
  <c r="D290"/>
  <c r="C290"/>
  <c r="E290" s="1"/>
  <c r="F290" s="1"/>
  <c r="D291"/>
  <c r="E291" s="1"/>
  <c r="F291" s="1"/>
  <c r="I291" s="1"/>
  <c r="C291"/>
  <c r="D292"/>
  <c r="E292" s="1"/>
  <c r="F292" s="1"/>
  <c r="C292"/>
  <c r="D293"/>
  <c r="E293" s="1"/>
  <c r="F293" s="1"/>
  <c r="I293" s="1"/>
  <c r="C293"/>
  <c r="D294"/>
  <c r="C294"/>
  <c r="D295"/>
  <c r="E295" s="1"/>
  <c r="F295" s="1"/>
  <c r="I295" s="1"/>
  <c r="C295"/>
  <c r="D296"/>
  <c r="C296"/>
  <c r="D297"/>
  <c r="C297"/>
  <c r="D298"/>
  <c r="C298"/>
  <c r="E298" s="1"/>
  <c r="F298" s="1"/>
  <c r="D299"/>
  <c r="C299"/>
  <c r="E299" s="1"/>
  <c r="F299" s="1"/>
  <c r="I299" s="1"/>
  <c r="E300"/>
  <c r="F300" s="1"/>
  <c r="I300" s="1"/>
  <c r="D301"/>
  <c r="E301" s="1"/>
  <c r="F301" s="1"/>
  <c r="I301" s="1"/>
  <c r="C301"/>
  <c r="C304"/>
  <c r="C303" s="1"/>
  <c r="D307"/>
  <c r="C307"/>
  <c r="E307" s="1"/>
  <c r="H4"/>
  <c r="H5"/>
  <c r="H3" s="1"/>
  <c r="H8"/>
  <c r="H9"/>
  <c r="H10"/>
  <c r="H7" s="1"/>
  <c r="H11"/>
  <c r="H14"/>
  <c r="H15"/>
  <c r="H16"/>
  <c r="H17"/>
  <c r="H18"/>
  <c r="H19"/>
  <c r="H22"/>
  <c r="H21" s="1"/>
  <c r="H25"/>
  <c r="H24" s="1"/>
  <c r="H26"/>
  <c r="H29"/>
  <c r="H30"/>
  <c r="H31"/>
  <c r="H32"/>
  <c r="H35"/>
  <c r="H36"/>
  <c r="H39"/>
  <c r="H40"/>
  <c r="H41"/>
  <c r="I41" s="1"/>
  <c r="H42"/>
  <c r="H43"/>
  <c r="H44"/>
  <c r="I44" s="1"/>
  <c r="H47"/>
  <c r="H48"/>
  <c r="H49"/>
  <c r="H50"/>
  <c r="H53"/>
  <c r="H54"/>
  <c r="H57"/>
  <c r="H56" s="1"/>
  <c r="H60"/>
  <c r="H59"/>
  <c r="H64"/>
  <c r="H62" s="1"/>
  <c r="H66"/>
  <c r="H71"/>
  <c r="H72"/>
  <c r="H75"/>
  <c r="H79"/>
  <c r="H80"/>
  <c r="H81"/>
  <c r="H82"/>
  <c r="H83"/>
  <c r="I83" s="1"/>
  <c r="H84"/>
  <c r="H86"/>
  <c r="H87"/>
  <c r="I87" s="1"/>
  <c r="H88"/>
  <c r="H89"/>
  <c r="H90"/>
  <c r="H91"/>
  <c r="I91" s="1"/>
  <c r="H92"/>
  <c r="H93"/>
  <c r="H94"/>
  <c r="H95"/>
  <c r="H96"/>
  <c r="H97"/>
  <c r="H98"/>
  <c r="H103"/>
  <c r="H101"/>
  <c r="H106"/>
  <c r="H109"/>
  <c r="H113"/>
  <c r="H114"/>
  <c r="H115"/>
  <c r="H112"/>
  <c r="H121"/>
  <c r="H123"/>
  <c r="H124"/>
  <c r="H125"/>
  <c r="H126"/>
  <c r="H129"/>
  <c r="H130"/>
  <c r="H132"/>
  <c r="H134"/>
  <c r="H135"/>
  <c r="H137"/>
  <c r="H138"/>
  <c r="H141"/>
  <c r="H140" s="1"/>
  <c r="H144"/>
  <c r="H143" s="1"/>
  <c r="H146"/>
  <c r="H150"/>
  <c r="H149" s="1"/>
  <c r="H152"/>
  <c r="H156"/>
  <c r="H155" s="1"/>
  <c r="H161"/>
  <c r="H160" s="1"/>
  <c r="H163"/>
  <c r="H167"/>
  <c r="H170"/>
  <c r="H174"/>
  <c r="H173" s="1"/>
  <c r="H177"/>
  <c r="H181"/>
  <c r="I181" s="1"/>
  <c r="H184"/>
  <c r="H183" s="1"/>
  <c r="H187"/>
  <c r="H188"/>
  <c r="H189"/>
  <c r="H191"/>
  <c r="H193"/>
  <c r="H197"/>
  <c r="H196"/>
  <c r="H199"/>
  <c r="H202"/>
  <c r="H206"/>
  <c r="H207"/>
  <c r="H208"/>
  <c r="H210"/>
  <c r="H229"/>
  <c r="H228" s="1"/>
  <c r="H233"/>
  <c r="H239"/>
  <c r="H240"/>
  <c r="H236" s="1"/>
  <c r="H245"/>
  <c r="H250"/>
  <c r="H251"/>
  <c r="H252"/>
  <c r="H253"/>
  <c r="H254"/>
  <c r="H258"/>
  <c r="H261"/>
  <c r="H265"/>
  <c r="H267"/>
  <c r="H264" s="1"/>
  <c r="H272"/>
  <c r="H280"/>
  <c r="H281"/>
  <c r="H282"/>
  <c r="H283"/>
  <c r="H284"/>
  <c r="H285"/>
  <c r="H290"/>
  <c r="H291"/>
  <c r="H292"/>
  <c r="H293"/>
  <c r="H294"/>
  <c r="H295"/>
  <c r="H296"/>
  <c r="H297"/>
  <c r="H298"/>
  <c r="H299"/>
  <c r="H304"/>
  <c r="H303" s="1"/>
  <c r="H307"/>
  <c r="H306" s="1"/>
  <c r="I310"/>
  <c r="I288"/>
  <c r="I268"/>
  <c r="I262"/>
  <c r="I234"/>
  <c r="I203"/>
  <c r="I200"/>
  <c r="I199"/>
  <c r="I178"/>
  <c r="I177"/>
  <c r="I125"/>
  <c r="I120"/>
  <c r="I116"/>
  <c r="I115"/>
  <c r="I110"/>
  <c r="I109"/>
  <c r="I88"/>
  <c r="I84"/>
  <c r="I80"/>
  <c r="E73"/>
  <c r="F73"/>
  <c r="I73" s="1"/>
  <c r="I67"/>
  <c r="I66"/>
  <c r="I50"/>
  <c r="I48"/>
  <c r="I40"/>
  <c r="I39"/>
  <c r="I26"/>
  <c r="I9"/>
  <c r="D1572" i="6"/>
  <c r="D1573"/>
  <c r="D1570"/>
  <c r="D7" i="1"/>
  <c r="D21"/>
  <c r="D34"/>
  <c r="D52"/>
  <c r="D56"/>
  <c r="D59"/>
  <c r="D62"/>
  <c r="D66"/>
  <c r="D75"/>
  <c r="D106"/>
  <c r="D109"/>
  <c r="D140"/>
  <c r="D143"/>
  <c r="D146"/>
  <c r="D155"/>
  <c r="D160"/>
  <c r="D167"/>
  <c r="D173"/>
  <c r="D177"/>
  <c r="H89" i="4"/>
  <c r="D181" i="1" s="1"/>
  <c r="D180" s="1"/>
  <c r="D183"/>
  <c r="D196"/>
  <c r="D199"/>
  <c r="D202"/>
  <c r="D233"/>
  <c r="D261"/>
  <c r="D303"/>
  <c r="D306"/>
  <c r="G1565" i="6"/>
  <c r="H144" i="4"/>
  <c r="C13" i="1"/>
  <c r="C21"/>
  <c r="C28"/>
  <c r="C38"/>
  <c r="C52"/>
  <c r="C56"/>
  <c r="C59"/>
  <c r="C66"/>
  <c r="C69"/>
  <c r="C75"/>
  <c r="C106"/>
  <c r="C109"/>
  <c r="C140"/>
  <c r="C149"/>
  <c r="C152"/>
  <c r="C160"/>
  <c r="C163"/>
  <c r="C167"/>
  <c r="C170"/>
  <c r="C173"/>
  <c r="C177"/>
  <c r="C181"/>
  <c r="C180" s="1"/>
  <c r="C183"/>
  <c r="C186"/>
  <c r="C199"/>
  <c r="C202"/>
  <c r="C233"/>
  <c r="C236"/>
  <c r="C245"/>
  <c r="C261"/>
  <c r="C264"/>
  <c r="C270"/>
  <c r="G763" i="5"/>
  <c r="G144" i="4"/>
  <c r="E1565" i="6"/>
  <c r="F1565"/>
  <c r="D1565"/>
  <c r="E763" i="5"/>
  <c r="F763"/>
  <c r="D763"/>
  <c r="G1572" i="6"/>
  <c r="G1573" s="1"/>
  <c r="G1570"/>
  <c r="E21" i="1"/>
  <c r="E38"/>
  <c r="E62"/>
  <c r="E66"/>
  <c r="E106"/>
  <c r="E109"/>
  <c r="E177"/>
  <c r="E199"/>
  <c r="E233"/>
  <c r="E261"/>
  <c r="E1572" i="6"/>
  <c r="F1572"/>
  <c r="E767" i="5"/>
  <c r="F767"/>
  <c r="G767"/>
  <c r="D767"/>
  <c r="H145" i="4"/>
  <c r="D144"/>
  <c r="E144"/>
  <c r="F144"/>
  <c r="C144"/>
  <c r="G309" i="2"/>
  <c r="G305"/>
  <c r="G302"/>
  <c r="G298"/>
  <c r="E296"/>
  <c r="G295"/>
  <c r="G289"/>
  <c r="E285"/>
  <c r="G91"/>
  <c r="G98"/>
  <c r="G125"/>
  <c r="G142"/>
  <c r="G161"/>
  <c r="G170"/>
  <c r="G173"/>
  <c r="G178"/>
  <c r="G182"/>
  <c r="G190"/>
  <c r="G199"/>
  <c r="G207"/>
  <c r="G215"/>
  <c r="G223"/>
  <c r="G227"/>
  <c r="G251"/>
  <c r="G258"/>
  <c r="G261"/>
  <c r="G272"/>
  <c r="G275"/>
  <c r="G7"/>
  <c r="G11"/>
  <c r="G33"/>
  <c r="G40"/>
  <c r="G43"/>
  <c r="E44"/>
  <c r="M44" s="1"/>
  <c r="G46"/>
  <c r="G53"/>
  <c r="G79"/>
  <c r="G82"/>
  <c r="M318"/>
  <c r="M316"/>
  <c r="M311"/>
  <c r="M309"/>
  <c r="M305"/>
  <c r="M302"/>
  <c r="M298"/>
  <c r="M296"/>
  <c r="M295"/>
  <c r="M294"/>
  <c r="M291"/>
  <c r="M289"/>
  <c r="M288"/>
  <c r="M287"/>
  <c r="M286"/>
  <c r="M284"/>
  <c r="M282"/>
  <c r="M281"/>
  <c r="M275"/>
  <c r="M274"/>
  <c r="M272"/>
  <c r="M267"/>
  <c r="M261"/>
  <c r="M258"/>
  <c r="M254"/>
  <c r="M251"/>
  <c r="M249"/>
  <c r="M240"/>
  <c r="M238"/>
  <c r="M233"/>
  <c r="M227"/>
  <c r="M225"/>
  <c r="M223"/>
  <c r="M220"/>
  <c r="M215"/>
  <c r="M213"/>
  <c r="M212"/>
  <c r="M211"/>
  <c r="M210"/>
  <c r="M207"/>
  <c r="M206"/>
  <c r="M205"/>
  <c r="M204"/>
  <c r="M203"/>
  <c r="M202"/>
  <c r="M201"/>
  <c r="M199"/>
  <c r="M197"/>
  <c r="M190"/>
  <c r="M188"/>
  <c r="M184"/>
  <c r="M182"/>
  <c r="M178"/>
  <c r="M177"/>
  <c r="M176"/>
  <c r="M173"/>
  <c r="M172"/>
  <c r="M170"/>
  <c r="M167"/>
  <c r="M166"/>
  <c r="M163"/>
  <c r="M161"/>
  <c r="M159"/>
  <c r="M156"/>
  <c r="M153"/>
  <c r="M145"/>
  <c r="M142"/>
  <c r="M141"/>
  <c r="M133"/>
  <c r="M130"/>
  <c r="M125"/>
  <c r="M122"/>
  <c r="M121"/>
  <c r="M120"/>
  <c r="M117"/>
  <c r="M116"/>
  <c r="M113"/>
  <c r="M109"/>
  <c r="M108"/>
  <c r="M107"/>
  <c r="M101"/>
  <c r="M100"/>
  <c r="M98"/>
  <c r="M97"/>
  <c r="M96"/>
  <c r="M95"/>
  <c r="M93"/>
  <c r="M91"/>
  <c r="M86"/>
  <c r="M82"/>
  <c r="M79"/>
  <c r="M76"/>
  <c r="M69"/>
  <c r="M64"/>
  <c r="M57"/>
  <c r="M53"/>
  <c r="M51"/>
  <c r="M46"/>
  <c r="M45"/>
  <c r="M43"/>
  <c r="M40"/>
  <c r="M36"/>
  <c r="M33"/>
  <c r="M28"/>
  <c r="M25"/>
  <c r="M22"/>
  <c r="M20"/>
  <c r="M19"/>
  <c r="M11"/>
  <c r="M9"/>
  <c r="M7"/>
  <c r="M5"/>
  <c r="M3"/>
  <c r="D2"/>
  <c r="D8"/>
  <c r="D12"/>
  <c r="D34"/>
  <c r="D41"/>
  <c r="D44"/>
  <c r="D47"/>
  <c r="D54"/>
  <c r="D80"/>
  <c r="D285"/>
  <c r="D290"/>
  <c r="D296"/>
  <c r="D306"/>
  <c r="D310"/>
  <c r="F199" i="3"/>
  <c r="C2" i="2"/>
  <c r="C8"/>
  <c r="C12"/>
  <c r="C34"/>
  <c r="C41"/>
  <c r="C44"/>
  <c r="C54"/>
  <c r="C80"/>
  <c r="C83"/>
  <c r="C89"/>
  <c r="C126"/>
  <c r="C143"/>
  <c r="C162"/>
  <c r="C171"/>
  <c r="C174"/>
  <c r="C179"/>
  <c r="C183"/>
  <c r="C191"/>
  <c r="C200"/>
  <c r="C208"/>
  <c r="C216"/>
  <c r="C224"/>
  <c r="C228"/>
  <c r="C252"/>
  <c r="C259"/>
  <c r="C262"/>
  <c r="C273"/>
  <c r="C276"/>
  <c r="C285"/>
  <c r="C299"/>
  <c r="C296"/>
  <c r="C306"/>
  <c r="H87"/>
  <c r="K87"/>
  <c r="E199" i="3"/>
  <c r="F200"/>
  <c r="D199"/>
  <c r="D200" s="1"/>
  <c r="C199"/>
  <c r="G318" i="2"/>
  <c r="H317"/>
  <c r="C303"/>
  <c r="E160" i="1" l="1"/>
  <c r="F161"/>
  <c r="F315" i="2"/>
  <c r="M315"/>
  <c r="F270"/>
  <c r="G270" s="1"/>
  <c r="M270"/>
  <c r="M268"/>
  <c r="F268"/>
  <c r="F217"/>
  <c r="F216" s="1"/>
  <c r="G216" s="1"/>
  <c r="M217"/>
  <c r="E216"/>
  <c r="M216" s="1"/>
  <c r="J153"/>
  <c r="G153"/>
  <c r="F140"/>
  <c r="M140"/>
  <c r="F138"/>
  <c r="M138"/>
  <c r="F134"/>
  <c r="M134"/>
  <c r="F132"/>
  <c r="M132"/>
  <c r="F128"/>
  <c r="M128"/>
  <c r="F74"/>
  <c r="M74"/>
  <c r="F62"/>
  <c r="M62"/>
  <c r="F31"/>
  <c r="G31" s="1"/>
  <c r="M31"/>
  <c r="F23"/>
  <c r="M23"/>
  <c r="F16"/>
  <c r="M16"/>
  <c r="J14"/>
  <c r="G14"/>
  <c r="C87"/>
  <c r="F277"/>
  <c r="M277"/>
  <c r="F221"/>
  <c r="M221"/>
  <c r="F219"/>
  <c r="M219"/>
  <c r="F136"/>
  <c r="M136"/>
  <c r="F68"/>
  <c r="M68"/>
  <c r="F56"/>
  <c r="M56"/>
  <c r="F32"/>
  <c r="M32"/>
  <c r="G30"/>
  <c r="J30"/>
  <c r="F24"/>
  <c r="M24"/>
  <c r="F17"/>
  <c r="J17" s="1"/>
  <c r="M17"/>
  <c r="F187"/>
  <c r="G187" s="1"/>
  <c r="M187"/>
  <c r="F222"/>
  <c r="M222"/>
  <c r="F77"/>
  <c r="M77"/>
  <c r="F75"/>
  <c r="M75"/>
  <c r="F73"/>
  <c r="G73" s="1"/>
  <c r="M73"/>
  <c r="F71"/>
  <c r="M71"/>
  <c r="F67"/>
  <c r="M67"/>
  <c r="F63"/>
  <c r="M63"/>
  <c r="F61"/>
  <c r="M61"/>
  <c r="F59"/>
  <c r="M59"/>
  <c r="F29"/>
  <c r="M29"/>
  <c r="F27"/>
  <c r="J27" s="1"/>
  <c r="M27"/>
  <c r="F15"/>
  <c r="M15"/>
  <c r="J9"/>
  <c r="G9"/>
  <c r="F186"/>
  <c r="G186" s="1"/>
  <c r="M186"/>
  <c r="E264" i="1"/>
  <c r="F265"/>
  <c r="F264" s="1"/>
  <c r="I264" s="1"/>
  <c r="F14"/>
  <c r="I14" s="1"/>
  <c r="E13"/>
  <c r="M271" i="2"/>
  <c r="F271"/>
  <c r="J271" s="1"/>
  <c r="F269"/>
  <c r="M269"/>
  <c r="F265"/>
  <c r="M265"/>
  <c r="F245"/>
  <c r="M245"/>
  <c r="F218"/>
  <c r="G218" s="1"/>
  <c r="M218"/>
  <c r="G145"/>
  <c r="J145"/>
  <c r="F135"/>
  <c r="M135"/>
  <c r="F131"/>
  <c r="M131"/>
  <c r="F129"/>
  <c r="M129"/>
  <c r="F72"/>
  <c r="M72"/>
  <c r="F60"/>
  <c r="M60"/>
  <c r="F26"/>
  <c r="M26"/>
  <c r="F21"/>
  <c r="G21" s="1"/>
  <c r="M21"/>
  <c r="F13"/>
  <c r="M13"/>
  <c r="E12"/>
  <c r="M12" s="1"/>
  <c r="E245" i="1"/>
  <c r="H119"/>
  <c r="I292"/>
  <c r="I254"/>
  <c r="E75"/>
  <c r="E56"/>
  <c r="C119"/>
  <c r="D249"/>
  <c r="D149"/>
  <c r="H186"/>
  <c r="H180"/>
  <c r="I180" s="1"/>
  <c r="H38"/>
  <c r="E296"/>
  <c r="F296" s="1"/>
  <c r="I296" s="1"/>
  <c r="E294"/>
  <c r="F294" s="1"/>
  <c r="I294" s="1"/>
  <c r="E289"/>
  <c r="F289" s="1"/>
  <c r="I289" s="1"/>
  <c r="E219"/>
  <c r="F219" s="1"/>
  <c r="I219" s="1"/>
  <c r="E214"/>
  <c r="F214" s="1"/>
  <c r="I214" s="1"/>
  <c r="E211"/>
  <c r="F211" s="1"/>
  <c r="I211" s="1"/>
  <c r="E206"/>
  <c r="E205" s="1"/>
  <c r="D119"/>
  <c r="E117"/>
  <c r="F117" s="1"/>
  <c r="I117" s="1"/>
  <c r="E103"/>
  <c r="E70"/>
  <c r="E53"/>
  <c r="F53" s="1"/>
  <c r="E31"/>
  <c r="F31" s="1"/>
  <c r="I31" s="1"/>
  <c r="C24"/>
  <c r="E8"/>
  <c r="F8" s="1"/>
  <c r="I8" s="1"/>
  <c r="E4"/>
  <c r="F4" s="1"/>
  <c r="M66" i="9"/>
  <c r="M65" s="1"/>
  <c r="G177" i="2"/>
  <c r="G141"/>
  <c r="E48"/>
  <c r="J288"/>
  <c r="E308"/>
  <c r="D299"/>
  <c r="E256"/>
  <c r="E250"/>
  <c r="E246"/>
  <c r="E243"/>
  <c r="M243" s="1"/>
  <c r="E241"/>
  <c r="E236"/>
  <c r="E234"/>
  <c r="E230"/>
  <c r="E164"/>
  <c r="E148"/>
  <c r="F148" s="1"/>
  <c r="E112"/>
  <c r="E104"/>
  <c r="O73" i="11"/>
  <c r="O39"/>
  <c r="E214" i="2"/>
  <c r="E196"/>
  <c r="E194"/>
  <c r="F194" s="1"/>
  <c r="G194" s="1"/>
  <c r="P66" i="11"/>
  <c r="P10"/>
  <c r="Q10" s="1"/>
  <c r="R10" s="1"/>
  <c r="Q64" i="9"/>
  <c r="R64" s="1"/>
  <c r="I92" i="1"/>
  <c r="I43"/>
  <c r="I10"/>
  <c r="Q66" i="11"/>
  <c r="R66" s="1"/>
  <c r="E146" i="2"/>
  <c r="E137"/>
  <c r="E123"/>
  <c r="E119"/>
  <c r="E115"/>
  <c r="E110"/>
  <c r="E106"/>
  <c r="E102"/>
  <c r="E90"/>
  <c r="E78"/>
  <c r="E65"/>
  <c r="E39"/>
  <c r="E10"/>
  <c r="E35" i="1"/>
  <c r="E60"/>
  <c r="Q72" i="9"/>
  <c r="I138" i="1"/>
  <c r="I94"/>
  <c r="D46"/>
  <c r="Q80" i="10"/>
  <c r="R80" s="1"/>
  <c r="C47" i="2"/>
  <c r="C34" i="1"/>
  <c r="D264"/>
  <c r="D186"/>
  <c r="D38"/>
  <c r="D13"/>
  <c r="H249"/>
  <c r="H78"/>
  <c r="I36"/>
  <c r="H28"/>
  <c r="E297"/>
  <c r="F297" s="1"/>
  <c r="I297" s="1"/>
  <c r="E225"/>
  <c r="F225" s="1"/>
  <c r="I225" s="1"/>
  <c r="E223"/>
  <c r="F223" s="1"/>
  <c r="I223" s="1"/>
  <c r="E218"/>
  <c r="F218" s="1"/>
  <c r="I218" s="1"/>
  <c r="E215"/>
  <c r="F215" s="1"/>
  <c r="I215" s="1"/>
  <c r="E210"/>
  <c r="F210" s="1"/>
  <c r="I210" s="1"/>
  <c r="E207"/>
  <c r="F207" s="1"/>
  <c r="I207" s="1"/>
  <c r="E165"/>
  <c r="E114"/>
  <c r="F114" s="1"/>
  <c r="I114" s="1"/>
  <c r="C78"/>
  <c r="E72"/>
  <c r="F72" s="1"/>
  <c r="I72" s="1"/>
  <c r="E54"/>
  <c r="F54" s="1"/>
  <c r="I54" s="1"/>
  <c r="E30"/>
  <c r="F30" s="1"/>
  <c r="I30" s="1"/>
  <c r="G301" i="2"/>
  <c r="G281"/>
  <c r="G254"/>
  <c r="E49"/>
  <c r="E314"/>
  <c r="D216"/>
  <c r="E279"/>
  <c r="E307"/>
  <c r="E260"/>
  <c r="E255"/>
  <c r="E244"/>
  <c r="E237"/>
  <c r="E180"/>
  <c r="F180" s="1"/>
  <c r="F172"/>
  <c r="E168"/>
  <c r="E157"/>
  <c r="E124"/>
  <c r="E118"/>
  <c r="E111"/>
  <c r="E105"/>
  <c r="E103"/>
  <c r="M103" s="1"/>
  <c r="E85"/>
  <c r="E81"/>
  <c r="E42"/>
  <c r="E41" s="1"/>
  <c r="M41" s="1"/>
  <c r="O96" i="11"/>
  <c r="E209" i="2"/>
  <c r="E195"/>
  <c r="E193"/>
  <c r="P120" i="11"/>
  <c r="P129" s="1"/>
  <c r="P80" i="10"/>
  <c r="O78" i="9"/>
  <c r="Q78" s="1"/>
  <c r="R78" s="1"/>
  <c r="I298" i="1"/>
  <c r="I282"/>
  <c r="I189"/>
  <c r="E143"/>
  <c r="H46"/>
  <c r="H13"/>
  <c r="I290"/>
  <c r="C112"/>
  <c r="I98"/>
  <c r="I95"/>
  <c r="I81"/>
  <c r="I64"/>
  <c r="D3"/>
  <c r="E174" i="2"/>
  <c r="M174" s="1"/>
  <c r="Q110" i="11"/>
  <c r="R110" s="1"/>
  <c r="P8"/>
  <c r="P35" s="1"/>
  <c r="P52" i="9"/>
  <c r="O8"/>
  <c r="Q8" s="1"/>
  <c r="F60" i="1"/>
  <c r="E59"/>
  <c r="F173"/>
  <c r="I173" s="1"/>
  <c r="I174"/>
  <c r="F165"/>
  <c r="I165" s="1"/>
  <c r="E163"/>
  <c r="I4"/>
  <c r="I246"/>
  <c r="F245"/>
  <c r="I245" s="1"/>
  <c r="F307"/>
  <c r="E306"/>
  <c r="F271"/>
  <c r="I250"/>
  <c r="F183"/>
  <c r="I183" s="1"/>
  <c r="I184"/>
  <c r="I63"/>
  <c r="F62"/>
  <c r="I62" s="1"/>
  <c r="I57"/>
  <c r="F56"/>
  <c r="I56" s="1"/>
  <c r="D24"/>
  <c r="E25"/>
  <c r="O53" i="9"/>
  <c r="Q54"/>
  <c r="R54" s="1"/>
  <c r="F121" i="1"/>
  <c r="I121" s="1"/>
  <c r="F75"/>
  <c r="I75" s="1"/>
  <c r="I76"/>
  <c r="F280" i="2"/>
  <c r="M280"/>
  <c r="E312"/>
  <c r="C310"/>
  <c r="F297"/>
  <c r="M297"/>
  <c r="F293"/>
  <c r="M293"/>
  <c r="F291"/>
  <c r="E290"/>
  <c r="M290" s="1"/>
  <c r="G287"/>
  <c r="J287"/>
  <c r="G269"/>
  <c r="J269"/>
  <c r="J268"/>
  <c r="G268"/>
  <c r="J267"/>
  <c r="G267"/>
  <c r="F263"/>
  <c r="E262"/>
  <c r="M262" s="1"/>
  <c r="F256"/>
  <c r="M256"/>
  <c r="F239"/>
  <c r="M239"/>
  <c r="G221"/>
  <c r="J221"/>
  <c r="J217"/>
  <c r="G169"/>
  <c r="J169"/>
  <c r="J166"/>
  <c r="G166"/>
  <c r="G109"/>
  <c r="J109"/>
  <c r="F103"/>
  <c r="G101"/>
  <c r="J101"/>
  <c r="J100"/>
  <c r="G100"/>
  <c r="G96"/>
  <c r="J96"/>
  <c r="E94"/>
  <c r="C92"/>
  <c r="C283" s="1"/>
  <c r="E84"/>
  <c r="D83"/>
  <c r="D87" s="1"/>
  <c r="G77"/>
  <c r="J77"/>
  <c r="F70"/>
  <c r="M70"/>
  <c r="G67"/>
  <c r="J67"/>
  <c r="J61"/>
  <c r="G61"/>
  <c r="F58"/>
  <c r="M58"/>
  <c r="F55"/>
  <c r="E54"/>
  <c r="M54" s="1"/>
  <c r="O107" i="11"/>
  <c r="Q109"/>
  <c r="M6" i="2"/>
  <c r="C306" i="1"/>
  <c r="C101"/>
  <c r="E153"/>
  <c r="F38"/>
  <c r="I38" s="1"/>
  <c r="G52" i="2"/>
  <c r="J51"/>
  <c r="I87"/>
  <c r="J242"/>
  <c r="D228"/>
  <c r="F103" i="1"/>
  <c r="G315" i="2"/>
  <c r="J315"/>
  <c r="J292"/>
  <c r="G292"/>
  <c r="J264"/>
  <c r="G264"/>
  <c r="F4"/>
  <c r="E2"/>
  <c r="M285"/>
  <c r="F106" i="1"/>
  <c r="I106" s="1"/>
  <c r="I107"/>
  <c r="E171"/>
  <c r="D170"/>
  <c r="F21"/>
  <c r="I21" s="1"/>
  <c r="I22"/>
  <c r="R8" i="9"/>
  <c r="F50" i="2"/>
  <c r="M50"/>
  <c r="F274"/>
  <c r="E273"/>
  <c r="M273" s="1"/>
  <c r="M266"/>
  <c r="F266"/>
  <c r="J249"/>
  <c r="G249"/>
  <c r="F247"/>
  <c r="M247"/>
  <c r="J238"/>
  <c r="G238"/>
  <c r="J233"/>
  <c r="G233"/>
  <c r="F231"/>
  <c r="M231"/>
  <c r="F225"/>
  <c r="J220"/>
  <c r="G220"/>
  <c r="F144"/>
  <c r="M144"/>
  <c r="J121"/>
  <c r="G121"/>
  <c r="F44"/>
  <c r="G44" s="1"/>
  <c r="J45"/>
  <c r="J44" s="1"/>
  <c r="D205" i="1"/>
  <c r="M242" i="2"/>
  <c r="M264"/>
  <c r="C7" i="1"/>
  <c r="I265"/>
  <c r="H52"/>
  <c r="E304"/>
  <c r="F229"/>
  <c r="E194"/>
  <c r="I144"/>
  <c r="D112"/>
  <c r="D317" i="2"/>
  <c r="M48"/>
  <c r="E183" i="1"/>
  <c r="C205"/>
  <c r="C309" s="1"/>
  <c r="C143"/>
  <c r="E181"/>
  <c r="E180" s="1"/>
  <c r="I49"/>
  <c r="I141"/>
  <c r="H205"/>
  <c r="H34"/>
  <c r="E257"/>
  <c r="F257" s="1"/>
  <c r="I257" s="1"/>
  <c r="E253"/>
  <c r="F253" s="1"/>
  <c r="I253" s="1"/>
  <c r="C249"/>
  <c r="E240"/>
  <c r="F240" s="1"/>
  <c r="I240" s="1"/>
  <c r="E197"/>
  <c r="E186"/>
  <c r="E156"/>
  <c r="F150"/>
  <c r="E113"/>
  <c r="E104"/>
  <c r="F104" s="1"/>
  <c r="I104" s="1"/>
  <c r="F13"/>
  <c r="I13" s="1"/>
  <c r="E5"/>
  <c r="M64" i="9"/>
  <c r="J73" i="2"/>
  <c r="J159"/>
  <c r="E147" i="1"/>
  <c r="C146"/>
  <c r="E47"/>
  <c r="C46"/>
  <c r="E226" i="2"/>
  <c r="D224"/>
  <c r="J222"/>
  <c r="G222"/>
  <c r="F175"/>
  <c r="M175"/>
  <c r="G156"/>
  <c r="J156"/>
  <c r="J151"/>
  <c r="G151"/>
  <c r="J120"/>
  <c r="G120"/>
  <c r="M114"/>
  <c r="F114"/>
  <c r="G107"/>
  <c r="J107"/>
  <c r="D78" i="1"/>
  <c r="E79"/>
  <c r="F313" i="2"/>
  <c r="M313"/>
  <c r="G294"/>
  <c r="J294"/>
  <c r="F285"/>
  <c r="J286"/>
  <c r="G286"/>
  <c r="J245"/>
  <c r="G245"/>
  <c r="F229"/>
  <c r="J180"/>
  <c r="G180"/>
  <c r="F171"/>
  <c r="G171" s="1"/>
  <c r="J172"/>
  <c r="J171" s="1"/>
  <c r="G172"/>
  <c r="G165"/>
  <c r="J165"/>
  <c r="F160"/>
  <c r="M160"/>
  <c r="G148"/>
  <c r="J148"/>
  <c r="G140"/>
  <c r="J140"/>
  <c r="G117"/>
  <c r="J117"/>
  <c r="J31"/>
  <c r="F18"/>
  <c r="M18"/>
  <c r="J15"/>
  <c r="G15"/>
  <c r="E208"/>
  <c r="M208" s="1"/>
  <c r="F211"/>
  <c r="P96" i="11"/>
  <c r="Q96" s="1"/>
  <c r="Q93"/>
  <c r="P73"/>
  <c r="Q73" s="1"/>
  <c r="R73" s="1"/>
  <c r="Q75"/>
  <c r="R75" s="1"/>
  <c r="P37" i="9"/>
  <c r="Q38"/>
  <c r="R38" s="1"/>
  <c r="P89"/>
  <c r="P95" s="1"/>
  <c r="Q91"/>
  <c r="P30" i="10"/>
  <c r="Q28"/>
  <c r="R28" s="1"/>
  <c r="M67"/>
  <c r="Q67"/>
  <c r="R67" s="1"/>
  <c r="O72"/>
  <c r="M53"/>
  <c r="D270" i="1"/>
  <c r="E173"/>
  <c r="M4" i="2"/>
  <c r="M52"/>
  <c r="M151"/>
  <c r="M292"/>
  <c r="E140" i="1"/>
  <c r="D236"/>
  <c r="H270"/>
  <c r="H69"/>
  <c r="E256"/>
  <c r="F256" s="1"/>
  <c r="I256" s="1"/>
  <c r="E252"/>
  <c r="F252" s="1"/>
  <c r="I252" s="1"/>
  <c r="E243"/>
  <c r="F243" s="1"/>
  <c r="I243" s="1"/>
  <c r="E239"/>
  <c r="F239" s="1"/>
  <c r="I239" s="1"/>
  <c r="C228"/>
  <c r="I202"/>
  <c r="F186"/>
  <c r="I186" s="1"/>
  <c r="E168"/>
  <c r="F163"/>
  <c r="I163" s="1"/>
  <c r="F143"/>
  <c r="I143" s="1"/>
  <c r="E130"/>
  <c r="F130" s="1"/>
  <c r="I130" s="1"/>
  <c r="E128"/>
  <c r="F128" s="1"/>
  <c r="I128" s="1"/>
  <c r="E126"/>
  <c r="F126" s="1"/>
  <c r="I126" s="1"/>
  <c r="E124"/>
  <c r="F124" s="1"/>
  <c r="I124" s="1"/>
  <c r="E122"/>
  <c r="F122" s="1"/>
  <c r="I122" s="1"/>
  <c r="I97"/>
  <c r="I93"/>
  <c r="I89"/>
  <c r="I42"/>
  <c r="I17"/>
  <c r="Q40" i="10"/>
  <c r="R40" s="1"/>
  <c r="N52" i="9"/>
  <c r="G271" i="2"/>
  <c r="G6"/>
  <c r="J235"/>
  <c r="G235"/>
  <c r="J127"/>
  <c r="G127"/>
  <c r="G311"/>
  <c r="J205"/>
  <c r="G205"/>
  <c r="G201"/>
  <c r="F184"/>
  <c r="E183"/>
  <c r="M183" s="1"/>
  <c r="P39" i="11"/>
  <c r="Q41"/>
  <c r="R41" s="1"/>
  <c r="D252" i="2"/>
  <c r="D143"/>
  <c r="C290"/>
  <c r="M14"/>
  <c r="M30"/>
  <c r="M38"/>
  <c r="M66"/>
  <c r="M127"/>
  <c r="M139"/>
  <c r="M148"/>
  <c r="M165"/>
  <c r="M169"/>
  <c r="M180"/>
  <c r="M185"/>
  <c r="M189"/>
  <c r="M194"/>
  <c r="M235"/>
  <c r="M301"/>
  <c r="E52" i="1"/>
  <c r="C62"/>
  <c r="C3"/>
  <c r="E29"/>
  <c r="O8" i="11"/>
  <c r="G240" i="2"/>
  <c r="G167"/>
  <c r="G133"/>
  <c r="G122"/>
  <c r="G116"/>
  <c r="G76"/>
  <c r="G66"/>
  <c r="G27"/>
  <c r="G17"/>
  <c r="J189"/>
  <c r="E162"/>
  <c r="M162" s="1"/>
  <c r="F260"/>
  <c r="D179"/>
  <c r="F12"/>
  <c r="G12" s="1"/>
  <c r="E192"/>
  <c r="Q45" i="9"/>
  <c r="E32" i="1"/>
  <c r="F32" s="1"/>
  <c r="I32" s="1"/>
  <c r="E11"/>
  <c r="F11" s="1"/>
  <c r="I11" s="1"/>
  <c r="Q17" i="11"/>
  <c r="M78" i="9"/>
  <c r="M52" s="1"/>
  <c r="G163" i="2"/>
  <c r="E304"/>
  <c r="G200"/>
  <c r="D276"/>
  <c r="E300"/>
  <c r="D262"/>
  <c r="E248"/>
  <c r="E232"/>
  <c r="E147"/>
  <c r="P114" i="11"/>
  <c r="O30" i="10"/>
  <c r="E278" i="2"/>
  <c r="E257"/>
  <c r="E253"/>
  <c r="E181"/>
  <c r="E155"/>
  <c r="E152"/>
  <c r="E149"/>
  <c r="E37"/>
  <c r="E35"/>
  <c r="O120" i="11"/>
  <c r="O60"/>
  <c r="Q60" s="1"/>
  <c r="R60" s="1"/>
  <c r="E198" i="2"/>
  <c r="P72" i="10"/>
  <c r="E158" i="2"/>
  <c r="E154"/>
  <c r="E150"/>
  <c r="O41" i="9"/>
  <c r="P16"/>
  <c r="P47" i="10"/>
  <c r="Q47" s="1"/>
  <c r="R47" s="1"/>
  <c r="F237" i="2" l="1"/>
  <c r="M237"/>
  <c r="F49"/>
  <c r="M49"/>
  <c r="M102"/>
  <c r="F102"/>
  <c r="F119"/>
  <c r="M119"/>
  <c r="F196"/>
  <c r="M196"/>
  <c r="F230"/>
  <c r="M230"/>
  <c r="F70" i="1"/>
  <c r="E69"/>
  <c r="J129" i="2"/>
  <c r="G129"/>
  <c r="G135"/>
  <c r="J135"/>
  <c r="J265"/>
  <c r="G265"/>
  <c r="F124"/>
  <c r="M124"/>
  <c r="E259"/>
  <c r="M259" s="1"/>
  <c r="M260"/>
  <c r="F314"/>
  <c r="M314"/>
  <c r="E8"/>
  <c r="M8" s="1"/>
  <c r="F10"/>
  <c r="M10"/>
  <c r="F90"/>
  <c r="E89"/>
  <c r="M89" s="1"/>
  <c r="M90"/>
  <c r="F115"/>
  <c r="M115"/>
  <c r="M146"/>
  <c r="F146"/>
  <c r="F164"/>
  <c r="M164"/>
  <c r="F241"/>
  <c r="M241"/>
  <c r="F48"/>
  <c r="E47"/>
  <c r="M47" s="1"/>
  <c r="I53" i="1"/>
  <c r="F52"/>
  <c r="G29" i="2"/>
  <c r="J29"/>
  <c r="G24"/>
  <c r="J24"/>
  <c r="G32"/>
  <c r="J32"/>
  <c r="J68"/>
  <c r="G68"/>
  <c r="J219"/>
  <c r="G219"/>
  <c r="J277"/>
  <c r="G277"/>
  <c r="J128"/>
  <c r="G128"/>
  <c r="J134"/>
  <c r="G134"/>
  <c r="F160" i="1"/>
  <c r="I160" s="1"/>
  <c r="I161"/>
  <c r="H309"/>
  <c r="D309"/>
  <c r="E249"/>
  <c r="G217" i="2"/>
  <c r="F243"/>
  <c r="J270"/>
  <c r="F7" i="1"/>
  <c r="I7" s="1"/>
  <c r="F209" i="2"/>
  <c r="G209" s="1"/>
  <c r="M209"/>
  <c r="F85"/>
  <c r="M85"/>
  <c r="F118"/>
  <c r="M118"/>
  <c r="F255"/>
  <c r="M255"/>
  <c r="F35" i="1"/>
  <c r="E34"/>
  <c r="F78" i="2"/>
  <c r="M78"/>
  <c r="M110"/>
  <c r="F110"/>
  <c r="F137"/>
  <c r="M137"/>
  <c r="F236"/>
  <c r="M236"/>
  <c r="F250"/>
  <c r="M250"/>
  <c r="J13"/>
  <c r="G13"/>
  <c r="J26"/>
  <c r="G26"/>
  <c r="G72"/>
  <c r="J72"/>
  <c r="J131"/>
  <c r="G131"/>
  <c r="J23"/>
  <c r="G23"/>
  <c r="G62"/>
  <c r="J62"/>
  <c r="E7" i="1"/>
  <c r="J21" i="2"/>
  <c r="F42"/>
  <c r="I52" i="1"/>
  <c r="E101"/>
  <c r="D158"/>
  <c r="D311" s="1"/>
  <c r="D312" s="1"/>
  <c r="E270"/>
  <c r="F206"/>
  <c r="F193" i="2"/>
  <c r="G193" s="1"/>
  <c r="M193"/>
  <c r="F105"/>
  <c r="M105"/>
  <c r="F157"/>
  <c r="M157"/>
  <c r="F307"/>
  <c r="M307"/>
  <c r="E306"/>
  <c r="M306" s="1"/>
  <c r="F39"/>
  <c r="M39"/>
  <c r="F104"/>
  <c r="M104"/>
  <c r="J60"/>
  <c r="G60"/>
  <c r="G16"/>
  <c r="J16"/>
  <c r="J74"/>
  <c r="G74"/>
  <c r="F195"/>
  <c r="G195" s="1"/>
  <c r="M195"/>
  <c r="F81"/>
  <c r="M81"/>
  <c r="E80"/>
  <c r="M80" s="1"/>
  <c r="F111"/>
  <c r="M111"/>
  <c r="M168"/>
  <c r="F168"/>
  <c r="F244"/>
  <c r="M244"/>
  <c r="F279"/>
  <c r="M279"/>
  <c r="F65"/>
  <c r="M65"/>
  <c r="F106"/>
  <c r="M106"/>
  <c r="M123"/>
  <c r="F123"/>
  <c r="M214"/>
  <c r="F214"/>
  <c r="M112"/>
  <c r="F112"/>
  <c r="F234"/>
  <c r="M234"/>
  <c r="F246"/>
  <c r="M246"/>
  <c r="F308"/>
  <c r="M308"/>
  <c r="J59"/>
  <c r="G59"/>
  <c r="G63"/>
  <c r="J63"/>
  <c r="G71"/>
  <c r="J71"/>
  <c r="J75"/>
  <c r="G75"/>
  <c r="G56"/>
  <c r="J56"/>
  <c r="J136"/>
  <c r="G136"/>
  <c r="J132"/>
  <c r="G132"/>
  <c r="J138"/>
  <c r="G138"/>
  <c r="F126"/>
  <c r="G126" s="1"/>
  <c r="M42"/>
  <c r="J218"/>
  <c r="J216" s="1"/>
  <c r="E99"/>
  <c r="M99" s="1"/>
  <c r="E126"/>
  <c r="M126" s="1"/>
  <c r="O82" i="10"/>
  <c r="Q30"/>
  <c r="R30" s="1"/>
  <c r="O35" i="11"/>
  <c r="Q8"/>
  <c r="R8" s="1"/>
  <c r="F47" i="1"/>
  <c r="E46"/>
  <c r="M152" i="2"/>
  <c r="F152"/>
  <c r="P87" i="11"/>
  <c r="P89" s="1"/>
  <c r="P116" s="1"/>
  <c r="P130" s="1"/>
  <c r="Q39"/>
  <c r="R39" s="1"/>
  <c r="F226" i="2"/>
  <c r="M226"/>
  <c r="P15" i="9"/>
  <c r="Q16"/>
  <c r="R16" s="1"/>
  <c r="F158" i="2"/>
  <c r="M158"/>
  <c r="F149"/>
  <c r="M149"/>
  <c r="E252"/>
  <c r="M252" s="1"/>
  <c r="F253"/>
  <c r="M253"/>
  <c r="P31" i="9"/>
  <c r="Q31" s="1"/>
  <c r="R31" s="1"/>
  <c r="Q37"/>
  <c r="R37" s="1"/>
  <c r="J18" i="2"/>
  <c r="J12" s="1"/>
  <c r="G18"/>
  <c r="J229"/>
  <c r="G229"/>
  <c r="J114"/>
  <c r="G114"/>
  <c r="F5" i="1"/>
  <c r="E3"/>
  <c r="E303"/>
  <c r="F304"/>
  <c r="J144" i="2"/>
  <c r="G144"/>
  <c r="J225"/>
  <c r="G225"/>
  <c r="G247"/>
  <c r="J247"/>
  <c r="J50"/>
  <c r="G50"/>
  <c r="G4"/>
  <c r="F2"/>
  <c r="J4"/>
  <c r="J2" s="1"/>
  <c r="F54"/>
  <c r="G54" s="1"/>
  <c r="G55"/>
  <c r="J55"/>
  <c r="J70"/>
  <c r="G70"/>
  <c r="G239"/>
  <c r="J239"/>
  <c r="F262"/>
  <c r="G262" s="1"/>
  <c r="J263"/>
  <c r="J262" s="1"/>
  <c r="G263"/>
  <c r="J291"/>
  <c r="F290"/>
  <c r="G290" s="1"/>
  <c r="G291"/>
  <c r="F296"/>
  <c r="G296" s="1"/>
  <c r="G297"/>
  <c r="J297"/>
  <c r="J296" s="1"/>
  <c r="I271" i="1"/>
  <c r="F270"/>
  <c r="I270" s="1"/>
  <c r="F205"/>
  <c r="I205" s="1"/>
  <c r="I206"/>
  <c r="F154" i="2"/>
  <c r="M154"/>
  <c r="F37"/>
  <c r="M37"/>
  <c r="F181"/>
  <c r="M181"/>
  <c r="F278"/>
  <c r="M278"/>
  <c r="E276"/>
  <c r="M276" s="1"/>
  <c r="F232"/>
  <c r="F228" s="1"/>
  <c r="G228" s="1"/>
  <c r="M232"/>
  <c r="F192"/>
  <c r="E191"/>
  <c r="M191" s="1"/>
  <c r="M192"/>
  <c r="F259"/>
  <c r="G259" s="1"/>
  <c r="J260"/>
  <c r="J259" s="1"/>
  <c r="G260"/>
  <c r="F183"/>
  <c r="G184"/>
  <c r="F168" i="1"/>
  <c r="E167"/>
  <c r="E309" s="1"/>
  <c r="G211" i="2"/>
  <c r="G285"/>
  <c r="J313"/>
  <c r="G313"/>
  <c r="F147" i="1"/>
  <c r="E146"/>
  <c r="F113"/>
  <c r="E112"/>
  <c r="F197"/>
  <c r="E196"/>
  <c r="F228"/>
  <c r="I228" s="1"/>
  <c r="I229"/>
  <c r="G266" i="2"/>
  <c r="J266"/>
  <c r="M2"/>
  <c r="J103"/>
  <c r="G103"/>
  <c r="F25" i="1"/>
  <c r="E24"/>
  <c r="F236"/>
  <c r="I236" s="1"/>
  <c r="D283" i="2"/>
  <c r="D318" s="1"/>
  <c r="D319" s="1"/>
  <c r="Q72" i="10"/>
  <c r="R72" s="1"/>
  <c r="F119" i="1"/>
  <c r="I119" s="1"/>
  <c r="O87" i="11"/>
  <c r="C158" i="1"/>
  <c r="C311" s="1"/>
  <c r="C312" s="1"/>
  <c r="E228" i="2"/>
  <c r="M228" s="1"/>
  <c r="F47"/>
  <c r="G47" s="1"/>
  <c r="E224"/>
  <c r="M224" s="1"/>
  <c r="Q89" i="9"/>
  <c r="R89" s="1"/>
  <c r="E119" i="1"/>
  <c r="O129" i="11"/>
  <c r="Q129" s="1"/>
  <c r="Q120"/>
  <c r="F257" i="2"/>
  <c r="M257"/>
  <c r="F304"/>
  <c r="E303"/>
  <c r="M303" s="1"/>
  <c r="M304"/>
  <c r="F174"/>
  <c r="G174" s="1"/>
  <c r="G175"/>
  <c r="J175"/>
  <c r="J174" s="1"/>
  <c r="F156" i="1"/>
  <c r="E155"/>
  <c r="F59"/>
  <c r="I59" s="1"/>
  <c r="I60"/>
  <c r="F248" i="2"/>
  <c r="M248"/>
  <c r="F79" i="1"/>
  <c r="E78"/>
  <c r="F149"/>
  <c r="I149" s="1"/>
  <c r="I150"/>
  <c r="F84" i="2"/>
  <c r="E83"/>
  <c r="M83" s="1"/>
  <c r="M84"/>
  <c r="G243"/>
  <c r="J243"/>
  <c r="F150"/>
  <c r="M150"/>
  <c r="F198"/>
  <c r="M198"/>
  <c r="F35"/>
  <c r="E34"/>
  <c r="M34" s="1"/>
  <c r="M35"/>
  <c r="F155"/>
  <c r="M155"/>
  <c r="F147"/>
  <c r="M147"/>
  <c r="F300"/>
  <c r="E299"/>
  <c r="M300"/>
  <c r="E28" i="1"/>
  <c r="F29"/>
  <c r="G42" i="2"/>
  <c r="F41"/>
  <c r="G41" s="1"/>
  <c r="J42"/>
  <c r="J41" s="1"/>
  <c r="J160"/>
  <c r="G160"/>
  <c r="F194" i="1"/>
  <c r="E193"/>
  <c r="G231" i="2"/>
  <c r="J231"/>
  <c r="G274"/>
  <c r="F273"/>
  <c r="G273" s="1"/>
  <c r="J274"/>
  <c r="J273" s="1"/>
  <c r="E170" i="1"/>
  <c r="F171"/>
  <c r="I103"/>
  <c r="F101"/>
  <c r="I101" s="1"/>
  <c r="I88" i="2"/>
  <c r="F153" i="1"/>
  <c r="E152"/>
  <c r="Q107" i="11"/>
  <c r="Q114" s="1"/>
  <c r="R114" s="1"/>
  <c r="O114"/>
  <c r="J58" i="2"/>
  <c r="G58"/>
  <c r="F94"/>
  <c r="E92"/>
  <c r="M94"/>
  <c r="G256"/>
  <c r="J256"/>
  <c r="J293"/>
  <c r="G293"/>
  <c r="F312"/>
  <c r="E310"/>
  <c r="M310" s="1"/>
  <c r="M312"/>
  <c r="G280"/>
  <c r="J280"/>
  <c r="O52" i="9"/>
  <c r="Q53"/>
  <c r="R53" s="1"/>
  <c r="F306" i="1"/>
  <c r="I306" s="1"/>
  <c r="I307"/>
  <c r="H158"/>
  <c r="H311" s="1"/>
  <c r="E236"/>
  <c r="P82" i="10"/>
  <c r="E179" i="2"/>
  <c r="M179" s="1"/>
  <c r="C317"/>
  <c r="C318" s="1"/>
  <c r="C319" s="1"/>
  <c r="F208"/>
  <c r="J285"/>
  <c r="E143"/>
  <c r="M143" s="1"/>
  <c r="F249" i="1"/>
  <c r="I249" s="1"/>
  <c r="J126" i="2" l="1"/>
  <c r="G308"/>
  <c r="J308"/>
  <c r="G279"/>
  <c r="J279"/>
  <c r="J105"/>
  <c r="G105"/>
  <c r="J196"/>
  <c r="G196"/>
  <c r="G214"/>
  <c r="J214"/>
  <c r="G168"/>
  <c r="J168"/>
  <c r="G104"/>
  <c r="J104"/>
  <c r="J236"/>
  <c r="G236"/>
  <c r="F34" i="1"/>
  <c r="I34" s="1"/>
  <c r="I35"/>
  <c r="G118" i="2"/>
  <c r="J118"/>
  <c r="F89"/>
  <c r="G89" s="1"/>
  <c r="J90"/>
  <c r="J89" s="1"/>
  <c r="G90"/>
  <c r="J102"/>
  <c r="J99" s="1"/>
  <c r="G102"/>
  <c r="G48"/>
  <c r="J48"/>
  <c r="G115"/>
  <c r="J115"/>
  <c r="J314"/>
  <c r="G314"/>
  <c r="I70" i="1"/>
  <c r="F69"/>
  <c r="I69" s="1"/>
  <c r="J237" i="2"/>
  <c r="G237"/>
  <c r="J246"/>
  <c r="G246"/>
  <c r="J65"/>
  <c r="G65"/>
  <c r="G244"/>
  <c r="J244"/>
  <c r="G111"/>
  <c r="J111"/>
  <c r="J157"/>
  <c r="G157"/>
  <c r="J110"/>
  <c r="G110"/>
  <c r="J241"/>
  <c r="G241"/>
  <c r="J230"/>
  <c r="G230"/>
  <c r="G119"/>
  <c r="J119"/>
  <c r="J49"/>
  <c r="G49"/>
  <c r="G234"/>
  <c r="J234"/>
  <c r="J106"/>
  <c r="G106"/>
  <c r="J307"/>
  <c r="J306" s="1"/>
  <c r="G307"/>
  <c r="F306"/>
  <c r="G306" s="1"/>
  <c r="J164"/>
  <c r="G164"/>
  <c r="F162"/>
  <c r="G162" s="1"/>
  <c r="J124"/>
  <c r="G124"/>
  <c r="G112"/>
  <c r="J112"/>
  <c r="G123"/>
  <c r="J123"/>
  <c r="J81"/>
  <c r="J80" s="1"/>
  <c r="G81"/>
  <c r="F80"/>
  <c r="G80" s="1"/>
  <c r="J39"/>
  <c r="G39"/>
  <c r="J250"/>
  <c r="G250"/>
  <c r="J137"/>
  <c r="G137"/>
  <c r="J78"/>
  <c r="G78"/>
  <c r="J255"/>
  <c r="G255"/>
  <c r="G85"/>
  <c r="J85"/>
  <c r="J146"/>
  <c r="G146"/>
  <c r="G10"/>
  <c r="J10"/>
  <c r="J8" s="1"/>
  <c r="F8"/>
  <c r="G8" s="1"/>
  <c r="F99"/>
  <c r="G99" s="1"/>
  <c r="J47"/>
  <c r="Q52" i="9"/>
  <c r="R52" s="1"/>
  <c r="O95"/>
  <c r="J94" i="2"/>
  <c r="J92" s="1"/>
  <c r="G94"/>
  <c r="F92"/>
  <c r="M299"/>
  <c r="E317"/>
  <c r="M317" s="1"/>
  <c r="F34"/>
  <c r="G34" s="1"/>
  <c r="J35"/>
  <c r="G35"/>
  <c r="J150"/>
  <c r="G150"/>
  <c r="F191"/>
  <c r="G192"/>
  <c r="I5" i="1"/>
  <c r="F3"/>
  <c r="J158" i="2"/>
  <c r="G158"/>
  <c r="G226"/>
  <c r="J226"/>
  <c r="Q35" i="11"/>
  <c r="O89"/>
  <c r="O116" s="1"/>
  <c r="O130" s="1"/>
  <c r="J224" i="2"/>
  <c r="M92"/>
  <c r="M283" s="1"/>
  <c r="E283"/>
  <c r="I171" i="1"/>
  <c r="F170"/>
  <c r="I170" s="1"/>
  <c r="F193"/>
  <c r="I193" s="1"/>
  <c r="I194"/>
  <c r="J147" i="2"/>
  <c r="G147"/>
  <c r="G248"/>
  <c r="J248"/>
  <c r="I156" i="1"/>
  <c r="F155"/>
  <c r="I155" s="1"/>
  <c r="J257" i="2"/>
  <c r="G257"/>
  <c r="I197" i="1"/>
  <c r="F196"/>
  <c r="I196" s="1"/>
  <c r="F146"/>
  <c r="I146" s="1"/>
  <c r="I147"/>
  <c r="I168"/>
  <c r="F167"/>
  <c r="J181" i="2"/>
  <c r="J179" s="1"/>
  <c r="G181"/>
  <c r="F179"/>
  <c r="G179" s="1"/>
  <c r="J154"/>
  <c r="G154"/>
  <c r="G253"/>
  <c r="F252"/>
  <c r="G252" s="1"/>
  <c r="J253"/>
  <c r="J252" s="1"/>
  <c r="G152"/>
  <c r="J152"/>
  <c r="F152" i="1"/>
  <c r="I152" s="1"/>
  <c r="I153"/>
  <c r="J198" i="2"/>
  <c r="G198"/>
  <c r="G183"/>
  <c r="J232"/>
  <c r="J228" s="1"/>
  <c r="G232"/>
  <c r="J149"/>
  <c r="G149"/>
  <c r="P41" i="9"/>
  <c r="P105" s="1"/>
  <c r="P93" i="10" s="1"/>
  <c r="Q15" i="9"/>
  <c r="I47" i="1"/>
  <c r="F46"/>
  <c r="I46" s="1"/>
  <c r="Q82" i="10"/>
  <c r="R82" s="1"/>
  <c r="E158" i="1"/>
  <c r="F143" i="2"/>
  <c r="G143" s="1"/>
  <c r="G208"/>
  <c r="G312"/>
  <c r="J312"/>
  <c r="J310" s="1"/>
  <c r="F310"/>
  <c r="G310" s="1"/>
  <c r="F28" i="1"/>
  <c r="I28" s="1"/>
  <c r="I29"/>
  <c r="F299" i="2"/>
  <c r="G299" s="1"/>
  <c r="J300"/>
  <c r="J299" s="1"/>
  <c r="G300"/>
  <c r="J155"/>
  <c r="G155"/>
  <c r="J84"/>
  <c r="J83" s="1"/>
  <c r="G84"/>
  <c r="F83"/>
  <c r="G83" s="1"/>
  <c r="I79" i="1"/>
  <c r="F78"/>
  <c r="I78" s="1"/>
  <c r="J304" i="2"/>
  <c r="J303" s="1"/>
  <c r="G304"/>
  <c r="F303"/>
  <c r="G303" s="1"/>
  <c r="Q87" i="11"/>
  <c r="R87" s="1"/>
  <c r="S87"/>
  <c r="F24" i="1"/>
  <c r="I24" s="1"/>
  <c r="I25"/>
  <c r="I113"/>
  <c r="F112"/>
  <c r="I112" s="1"/>
  <c r="J278" i="2"/>
  <c r="J276" s="1"/>
  <c r="G278"/>
  <c r="F276"/>
  <c r="G276" s="1"/>
  <c r="J37"/>
  <c r="G37"/>
  <c r="G2"/>
  <c r="F303" i="1"/>
  <c r="I303" s="1"/>
  <c r="I304"/>
  <c r="E87" i="2"/>
  <c r="J290"/>
  <c r="J54"/>
  <c r="F224"/>
  <c r="G224" s="1"/>
  <c r="J317" l="1"/>
  <c r="J143"/>
  <c r="J162"/>
  <c r="I3" i="1"/>
  <c r="F158"/>
  <c r="G191" i="2"/>
  <c r="H191"/>
  <c r="G92"/>
  <c r="G283" s="1"/>
  <c r="F283"/>
  <c r="J34"/>
  <c r="J87" s="1"/>
  <c r="R15" i="9"/>
  <c r="Q41"/>
  <c r="R41" s="1"/>
  <c r="R35" i="11"/>
  <c r="Q89"/>
  <c r="Q95" i="9"/>
  <c r="R95" s="1"/>
  <c r="O105"/>
  <c r="F87" i="2"/>
  <c r="F319" s="1"/>
  <c r="O131" i="11" s="1"/>
  <c r="H183" i="2"/>
  <c r="E319"/>
  <c r="M319" s="1"/>
  <c r="M87"/>
  <c r="I167" i="1"/>
  <c r="F309"/>
  <c r="I309" s="1"/>
  <c r="Q130" i="11"/>
  <c r="R130" s="1"/>
  <c r="G87" i="2"/>
  <c r="G319" s="1"/>
  <c r="H208"/>
  <c r="F317"/>
  <c r="G317" s="1"/>
  <c r="M158" i="1"/>
  <c r="E311"/>
  <c r="H200" i="2"/>
  <c r="Q105" i="9" l="1"/>
  <c r="R105" s="1"/>
  <c r="O93" i="10"/>
  <c r="I158" i="1"/>
  <c r="F311"/>
  <c r="I311" s="1"/>
  <c r="I211" i="2"/>
  <c r="J211" s="1"/>
  <c r="I210"/>
  <c r="J210" s="1"/>
  <c r="I209"/>
  <c r="I212"/>
  <c r="J212" s="1"/>
  <c r="I184"/>
  <c r="I187"/>
  <c r="J187" s="1"/>
  <c r="I186"/>
  <c r="J186" s="1"/>
  <c r="I185"/>
  <c r="J185" s="1"/>
  <c r="R89" i="11"/>
  <c r="Q116"/>
  <c r="R116" s="1"/>
  <c r="I201" i="2"/>
  <c r="I204"/>
  <c r="J204" s="1"/>
  <c r="I203"/>
  <c r="J203" s="1"/>
  <c r="I202"/>
  <c r="J202" s="1"/>
  <c r="I194"/>
  <c r="J194" s="1"/>
  <c r="I193"/>
  <c r="J193" s="1"/>
  <c r="I192"/>
  <c r="I195"/>
  <c r="J195" s="1"/>
  <c r="I183" l="1"/>
  <c r="I283" s="1"/>
  <c r="I319" s="1"/>
  <c r="P131" i="11" s="1"/>
  <c r="J184" i="2"/>
  <c r="J183" s="1"/>
  <c r="J283" s="1"/>
  <c r="J319" s="1"/>
  <c r="I191"/>
  <c r="J192"/>
  <c r="J191" s="1"/>
  <c r="I208"/>
  <c r="J209"/>
  <c r="J208" s="1"/>
  <c r="I200"/>
  <c r="J201"/>
  <c r="J200" s="1"/>
</calcChain>
</file>

<file path=xl/comments1.xml><?xml version="1.0" encoding="utf-8"?>
<comments xmlns="http://schemas.openxmlformats.org/spreadsheetml/2006/main">
  <authors>
    <author>DANIELE</author>
  </authors>
  <commentList>
    <comment ref="A45" authorId="0">
      <text>
        <r>
          <rPr>
            <b/>
            <sz val="8"/>
            <color indexed="81"/>
            <rFont val="Tahoma"/>
          </rPr>
          <t>DANIELE:</t>
        </r>
        <r>
          <rPr>
            <sz val="8"/>
            <color indexed="81"/>
            <rFont val="Tahoma"/>
          </rPr>
          <t xml:space="preserve">
DA CREARE AL BISOGNO</t>
        </r>
      </text>
    </comment>
    <comment ref="I166" authorId="0">
      <text>
        <r>
          <rPr>
            <b/>
            <sz val="8"/>
            <color indexed="81"/>
            <rFont val="Tahoma"/>
          </rPr>
          <t>DANIELE:</t>
        </r>
        <r>
          <rPr>
            <sz val="8"/>
            <color indexed="81"/>
            <rFont val="Tahoma"/>
          </rPr>
          <t xml:space="preserve">
personale in comando asl</t>
        </r>
      </text>
    </comment>
  </commentList>
</comments>
</file>

<file path=xl/sharedStrings.xml><?xml version="1.0" encoding="utf-8"?>
<sst xmlns="http://schemas.openxmlformats.org/spreadsheetml/2006/main" count="7304" uniqueCount="3447">
  <si>
    <t>RISULTATO PRIMA DELLE IMPOSTE (A-B+C+D+E)</t>
  </si>
  <si>
    <t>Y)</t>
  </si>
  <si>
    <t>IRAP relativa ad attivitò commerciali</t>
  </si>
  <si>
    <t>TOTALE Y)</t>
  </si>
  <si>
    <t>ANNO 2019</t>
  </si>
  <si>
    <t>ANNO 2018</t>
  </si>
  <si>
    <t>VARIAZIONE 2019/2018</t>
  </si>
  <si>
    <t>CONTO ECONOMICO 2019</t>
  </si>
  <si>
    <t>51/01/024</t>
  </si>
  <si>
    <t>abbuoni,sconti omag. pass.su acq</t>
  </si>
  <si>
    <t>**</t>
  </si>
  <si>
    <t>RICAVI E PROFITTI</t>
  </si>
  <si>
    <t>51/01/032</t>
  </si>
  <si>
    <t>Oneri e contrib.sds metallifer</t>
  </si>
  <si>
    <t>51/01/***</t>
  </si>
  <si>
    <t>Mat. prime,suss.,di cons. e merc</t>
  </si>
  <si>
    <t>50/01/005</t>
  </si>
  <si>
    <t>comp.utenti anziano</t>
  </si>
  <si>
    <t>51/02/001</t>
  </si>
  <si>
    <t>energia elettrica</t>
  </si>
  <si>
    <t>50/01/006</t>
  </si>
  <si>
    <t>comp.utenti disabili</t>
  </si>
  <si>
    <t>51/02/002</t>
  </si>
  <si>
    <t>costo personale comandato</t>
  </si>
  <si>
    <t>50/01/007</t>
  </si>
  <si>
    <t>comp.utenti non auto</t>
  </si>
  <si>
    <t>51/02/003</t>
  </si>
  <si>
    <t>spese manut. e rip.ne beni propr</t>
  </si>
  <si>
    <t>50/01/019</t>
  </si>
  <si>
    <t>Trasferimenti Fondi Comuni</t>
  </si>
  <si>
    <t>51/02/004</t>
  </si>
  <si>
    <t>spese manut. e rip.ne beni terzi</t>
  </si>
  <si>
    <t>50/01/020</t>
  </si>
  <si>
    <t>ricavi contr.servizio/parametr</t>
  </si>
  <si>
    <t>51/02/005</t>
  </si>
  <si>
    <t>spese di consulenza amm.va trib.</t>
  </si>
  <si>
    <t>50/01/021</t>
  </si>
  <si>
    <t>rette casa albergo C.d.Pescaia</t>
  </si>
  <si>
    <t>51/02/006</t>
  </si>
  <si>
    <t>spese per comp.legali/prof.li</t>
  </si>
  <si>
    <t>50/01/023</t>
  </si>
  <si>
    <t>proventi da sponsorizzazioni</t>
  </si>
  <si>
    <t>51/02/007</t>
  </si>
  <si>
    <t>spese consulenze occasionali</t>
  </si>
  <si>
    <t>50/01/024</t>
  </si>
  <si>
    <t>quote di compartecip.servizi</t>
  </si>
  <si>
    <t>51/02/008</t>
  </si>
  <si>
    <t>compensi Co.Co.Co.</t>
  </si>
  <si>
    <t>50/01/025</t>
  </si>
  <si>
    <t>altri ricavi e progetti vari</t>
  </si>
  <si>
    <t>51/02/009</t>
  </si>
  <si>
    <t>spese pulizia locali</t>
  </si>
  <si>
    <t>50/01/027</t>
  </si>
  <si>
    <t>rette casa di riposo Ferrucci</t>
  </si>
  <si>
    <t>51/02/010</t>
  </si>
  <si>
    <t>spese di vigilanza locali</t>
  </si>
  <si>
    <t>50/01/028</t>
  </si>
  <si>
    <t>ricavi Asl 9 C.R.A.</t>
  </si>
  <si>
    <t>51/02/011</t>
  </si>
  <si>
    <t>spese frequenza corsi,seminari</t>
  </si>
  <si>
    <t>50/01/030</t>
  </si>
  <si>
    <t>rette casa di riposo le sughere</t>
  </si>
  <si>
    <t>51/02/012</t>
  </si>
  <si>
    <t>compensi prest.professionali</t>
  </si>
  <si>
    <t>50/01/032</t>
  </si>
  <si>
    <t>ricavi attività educativa estiva</t>
  </si>
  <si>
    <t>51/02/013</t>
  </si>
  <si>
    <t>spese di pubblicita'e propaganda</t>
  </si>
  <si>
    <t>50/01/033</t>
  </si>
  <si>
    <t>Canoni concessori asilo nido</t>
  </si>
  <si>
    <t>51/02/014</t>
  </si>
  <si>
    <t>spese telefoniche</t>
  </si>
  <si>
    <t>50/01/034</t>
  </si>
  <si>
    <t>ricavi vari</t>
  </si>
  <si>
    <t>51/02/016</t>
  </si>
  <si>
    <t>pedaggi e parcheggi auto</t>
  </si>
  <si>
    <t>50/01/***</t>
  </si>
  <si>
    <t>Ricavi vendite e prestazioni</t>
  </si>
  <si>
    <t>51/02/017</t>
  </si>
  <si>
    <t>spese eleborazione paghe</t>
  </si>
  <si>
    <t>50/05/004</t>
  </si>
  <si>
    <t>rimborsi spese vari</t>
  </si>
  <si>
    <t>51/02/018</t>
  </si>
  <si>
    <t>fornitura pasti sogg.bisognosi</t>
  </si>
  <si>
    <t>50/05/005</t>
  </si>
  <si>
    <t>altri rimborsi spese vari</t>
  </si>
  <si>
    <t>51/02/019</t>
  </si>
  <si>
    <t>spese di assicurazione</t>
  </si>
  <si>
    <t>50/05/007</t>
  </si>
  <si>
    <t>proventi vari</t>
  </si>
  <si>
    <t>51/02/020</t>
  </si>
  <si>
    <t>spese per servizi</t>
  </si>
  <si>
    <t>50/05/010</t>
  </si>
  <si>
    <t>contributi in conto esercizio</t>
  </si>
  <si>
    <t>51/02/021</t>
  </si>
  <si>
    <t>contrib.econom.sogg.bisognosi</t>
  </si>
  <si>
    <t>50/05/011</t>
  </si>
  <si>
    <t>contributi in c/capitale</t>
  </si>
  <si>
    <t>51/02/022</t>
  </si>
  <si>
    <t>servizi di assist.diversi</t>
  </si>
  <si>
    <t>50/05/012</t>
  </si>
  <si>
    <t>util.fdi qt.inutil.contri ex pre</t>
  </si>
  <si>
    <t>51/02/023</t>
  </si>
  <si>
    <t>canoni di assistenza tecnica</t>
  </si>
  <si>
    <t>50/05/050</t>
  </si>
  <si>
    <t>abbuoni, sconti e omaggi attivi</t>
  </si>
  <si>
    <t>51/02/024</t>
  </si>
  <si>
    <t>spese e servizi bancari</t>
  </si>
  <si>
    <t>50/05/***</t>
  </si>
  <si>
    <t>51/02/029</t>
  </si>
  <si>
    <t>spese acquedotto</t>
  </si>
  <si>
    <t>50/**/***</t>
  </si>
  <si>
    <t>VALORE PRODUZIONE</t>
  </si>
  <si>
    <t>51/02/030</t>
  </si>
  <si>
    <t>costi personale conv.ASL</t>
  </si>
  <si>
    <t>51/02/031</t>
  </si>
  <si>
    <t>spese rappr.omaggi&lt; 25,82</t>
  </si>
  <si>
    <t>62/04/006</t>
  </si>
  <si>
    <t>interessi attivi bancari</t>
  </si>
  <si>
    <t>51/02/032</t>
  </si>
  <si>
    <t>spese telefoni cellulari</t>
  </si>
  <si>
    <t>62/04/***</t>
  </si>
  <si>
    <t>Proventi finanz.diversi dai prec</t>
  </si>
  <si>
    <t>51/02/033</t>
  </si>
  <si>
    <t>sp.assicurazione rca</t>
  </si>
  <si>
    <t>62/**/***</t>
  </si>
  <si>
    <t>ALTRI PROVENTI FINANZIARI</t>
  </si>
  <si>
    <t>51/02/034</t>
  </si>
  <si>
    <t>altri costi utilizzi sociale</t>
  </si>
  <si>
    <t>68/01/001</t>
  </si>
  <si>
    <t>sopravvenienze attive</t>
  </si>
  <si>
    <t>51/02/035</t>
  </si>
  <si>
    <t>prodotti software</t>
  </si>
  <si>
    <t>68/01/004</t>
  </si>
  <si>
    <t>altri proventi straordinari</t>
  </si>
  <si>
    <t>51/02/036</t>
  </si>
  <si>
    <t>contributi progetti vari</t>
  </si>
  <si>
    <t>68/01/***</t>
  </si>
  <si>
    <t>Proventi ordinari</t>
  </si>
  <si>
    <t>51/02/***</t>
  </si>
  <si>
    <t>Servizi</t>
  </si>
  <si>
    <t>68/**/***</t>
  </si>
  <si>
    <t>PROVENTI E ONERI ORDINARI</t>
  </si>
  <si>
    <t>51/03/016</t>
  </si>
  <si>
    <t>fitti passivi</t>
  </si>
  <si>
    <t>51/03/018</t>
  </si>
  <si>
    <t>canoni e noleggi</t>
  </si>
  <si>
    <t>51/03/***</t>
  </si>
  <si>
    <t>***</t>
  </si>
  <si>
    <t>51/**/***</t>
  </si>
  <si>
    <t>COSTI DI PRODUZIONE</t>
  </si>
  <si>
    <t>****</t>
  </si>
  <si>
    <t>UTILE DI ESERCIZIO</t>
  </si>
  <si>
    <t>53/01/001</t>
  </si>
  <si>
    <t>salari e stipendi</t>
  </si>
  <si>
    <t>53/01/002</t>
  </si>
  <si>
    <t>GiovaniSi</t>
  </si>
  <si>
    <t>53/01/***</t>
  </si>
  <si>
    <t>Salari e stipendi</t>
  </si>
  <si>
    <t>53/02/001</t>
  </si>
  <si>
    <t>contributi sociali su salari</t>
  </si>
  <si>
    <t>53/02/003</t>
  </si>
  <si>
    <t>assicurazioni infortuni inail</t>
  </si>
  <si>
    <t>53/02/***</t>
  </si>
  <si>
    <t>Oneri sociali</t>
  </si>
  <si>
    <t>53/03/002</t>
  </si>
  <si>
    <t>indennita' TFR</t>
  </si>
  <si>
    <t>53/03/***</t>
  </si>
  <si>
    <t>Trattamento di fine rapporto</t>
  </si>
  <si>
    <t>53/10/003</t>
  </si>
  <si>
    <t>borse di studio</t>
  </si>
  <si>
    <t>53/10/004</t>
  </si>
  <si>
    <t>altri costi per il personale</t>
  </si>
  <si>
    <t>53/10/***</t>
  </si>
  <si>
    <t>Altri costi</t>
  </si>
  <si>
    <t>53/**/***</t>
  </si>
  <si>
    <t>PERSONALE</t>
  </si>
  <si>
    <t>55/01/001</t>
  </si>
  <si>
    <t>amm.to costi impianto e ampliam.</t>
  </si>
  <si>
    <t>55/01/012</t>
  </si>
  <si>
    <t>amm.to costi pluriennali</t>
  </si>
  <si>
    <t>55/01/***</t>
  </si>
  <si>
    <t>Ammortamento immobilizz.immater.</t>
  </si>
  <si>
    <t>55/02/001</t>
  </si>
  <si>
    <t>amm.to fabbricati strumentali</t>
  </si>
  <si>
    <t>55/02/004</t>
  </si>
  <si>
    <t>amm.to impianti e macch.specif.</t>
  </si>
  <si>
    <t>55/02/005</t>
  </si>
  <si>
    <t>amm.to impianti e macch.generici</t>
  </si>
  <si>
    <t>55/02/007</t>
  </si>
  <si>
    <t>amm.to attrezzature</t>
  </si>
  <si>
    <t>55/02/009</t>
  </si>
  <si>
    <t>amm.to autovetture</t>
  </si>
  <si>
    <t>55/02/011</t>
  </si>
  <si>
    <t>amm.to mobili e arredi ufficio</t>
  </si>
  <si>
    <t>55/02/012</t>
  </si>
  <si>
    <t>amm.to macch.ordinarie ufficio</t>
  </si>
  <si>
    <t>55/02/013</t>
  </si>
  <si>
    <t>amm.to macch.elettrom.-elettron.</t>
  </si>
  <si>
    <t>55/02/015</t>
  </si>
  <si>
    <t>ammortamento altri beni mat.</t>
  </si>
  <si>
    <t>55/02/017</t>
  </si>
  <si>
    <t>altri ammortamenti non ded.fisc.</t>
  </si>
  <si>
    <t>55/02/***</t>
  </si>
  <si>
    <t>Ammortamento immobilizz.mater.</t>
  </si>
  <si>
    <t>55/04/003</t>
  </si>
  <si>
    <t>acc.to quote inutiliz. contribut</t>
  </si>
  <si>
    <t>55/04/***</t>
  </si>
  <si>
    <t>Svalut.ne crediti/disponibilit…</t>
  </si>
  <si>
    <t>55/**/***</t>
  </si>
  <si>
    <t>AMMORTAMENTI E SVALUTAZIONI</t>
  </si>
  <si>
    <t>59/01/001</t>
  </si>
  <si>
    <t>spese gas/metano</t>
  </si>
  <si>
    <t>59/01/002</t>
  </si>
  <si>
    <t>spese carburanti,varie su autom.</t>
  </si>
  <si>
    <t>59/01/005</t>
  </si>
  <si>
    <t>viaggi e trasferte</t>
  </si>
  <si>
    <t>59/01/010</t>
  </si>
  <si>
    <t>spese postali</t>
  </si>
  <si>
    <t>59/01/011</t>
  </si>
  <si>
    <t>spese varie</t>
  </si>
  <si>
    <t>59/01/013</t>
  </si>
  <si>
    <t>spese cancellerai e mater.vari</t>
  </si>
  <si>
    <t>59/01/016</t>
  </si>
  <si>
    <t>rimborsi spese amministratori</t>
  </si>
  <si>
    <t>59/01/017</t>
  </si>
  <si>
    <t>spese per alberghi-ristoranti</t>
  </si>
  <si>
    <t>59/01/022</t>
  </si>
  <si>
    <t>compenso sindaci revisori</t>
  </si>
  <si>
    <t>59/01/025</t>
  </si>
  <si>
    <t>abbuoni,sconti e omaggi passivi</t>
  </si>
  <si>
    <t>59/01/026</t>
  </si>
  <si>
    <t>spese acq.libri,riviste,pubbl.</t>
  </si>
  <si>
    <t>59/01/027</t>
  </si>
  <si>
    <t>Imposta Comunale Immobili</t>
  </si>
  <si>
    <t>59/01/028</t>
  </si>
  <si>
    <t>imposte e tasse dell'esercizio</t>
  </si>
  <si>
    <t>59/01/029</t>
  </si>
  <si>
    <t>imposte/tasse dell'eserc.non ded</t>
  </si>
  <si>
    <t>59/01/032</t>
  </si>
  <si>
    <t>perdite su crediti</t>
  </si>
  <si>
    <t>59/01/033</t>
  </si>
  <si>
    <t>valori bollati</t>
  </si>
  <si>
    <t>59/01/035</t>
  </si>
  <si>
    <t>sopravvenienze passive</t>
  </si>
  <si>
    <t>59/01/***</t>
  </si>
  <si>
    <t>59/**/***</t>
  </si>
  <si>
    <t>ONERI DIVERSI DI GESTIONE</t>
  </si>
  <si>
    <t>63/01/007</t>
  </si>
  <si>
    <t>interessi passivi bancari</t>
  </si>
  <si>
    <t>63/01/012</t>
  </si>
  <si>
    <t>interessi passivi non deduc.fisc</t>
  </si>
  <si>
    <t>63/01/***</t>
  </si>
  <si>
    <t>Interessi e altri oneri finanz.</t>
  </si>
  <si>
    <t>63/**/***</t>
  </si>
  <si>
    <t>INTERESSI E ALTRI ONERI FINANZ.</t>
  </si>
  <si>
    <t>69/01/002</t>
  </si>
  <si>
    <t>irap dell'esercizio</t>
  </si>
  <si>
    <t>69/01/***</t>
  </si>
  <si>
    <t>Imposte dell'esercizio</t>
  </si>
  <si>
    <t>69/**/***</t>
  </si>
  <si>
    <t>IMPOSTE DELL'ESERCIZIO</t>
  </si>
  <si>
    <t>cod.BIL D.lgs 118/2011</t>
  </si>
  <si>
    <t>Dati</t>
  </si>
  <si>
    <t>Somma di Preconsuntivo 2019</t>
  </si>
  <si>
    <t>Somma di BILANCIO 2018</t>
  </si>
  <si>
    <t>(vuoto)</t>
  </si>
  <si>
    <t>Totale complessivo</t>
  </si>
  <si>
    <t>Somma di BILANCIO 2019</t>
  </si>
  <si>
    <t>ATTIVO Totale</t>
  </si>
  <si>
    <t>PASSIVO Totale</t>
  </si>
  <si>
    <t>RASPINI  GIUSEPPA</t>
  </si>
  <si>
    <t>RAVAGNI  MARY</t>
  </si>
  <si>
    <t>REDEMISTI GIUSEPPE</t>
  </si>
  <si>
    <t>REDJEPI  ENVER</t>
  </si>
  <si>
    <t>RICCI FRANCESCA</t>
  </si>
  <si>
    <t>RIGANTI  MARISA</t>
  </si>
  <si>
    <t>RIGUTINI VIRGILIO</t>
  </si>
  <si>
    <t>RIZZO  VINCENZO</t>
  </si>
  <si>
    <t>ROCCHI LUCIANO</t>
  </si>
  <si>
    <t>ROGGIOLANI SARA</t>
  </si>
  <si>
    <t>ROMAGNOLI  IOLANDO</t>
  </si>
  <si>
    <t>ROMAGNOLI MARCELLO</t>
  </si>
  <si>
    <t>RONCHI LUCIANA</t>
  </si>
  <si>
    <t>RONCONI SABRINA</t>
  </si>
  <si>
    <t>ROSATI FAUSTA</t>
  </si>
  <si>
    <t>ROSATI GIUSEPPE</t>
  </si>
  <si>
    <t>ROSATI SARA</t>
  </si>
  <si>
    <t>ROSI MARIS</t>
  </si>
  <si>
    <t>ROSINI MAURO</t>
  </si>
  <si>
    <t>ROSSETTI  IMOLA</t>
  </si>
  <si>
    <t>ROSSI  ANNAMARIA</t>
  </si>
  <si>
    <t>ROSSI  GIULIANA</t>
  </si>
  <si>
    <t>ROSSI  LIVIO</t>
  </si>
  <si>
    <t>ROSSI  SOLISCA</t>
  </si>
  <si>
    <t>ROSSI BEATRICE</t>
  </si>
  <si>
    <t>ROSSI MICHELA</t>
  </si>
  <si>
    <t>rossi riccardo</t>
  </si>
  <si>
    <t>ROSSI SIMONE</t>
  </si>
  <si>
    <t>ROSSO  BERNARDINA</t>
  </si>
  <si>
    <t>ROSSO ROLANDO</t>
  </si>
  <si>
    <t>ROTELLI ALDINA</t>
  </si>
  <si>
    <t>ROTUNDU  MARIA CATALINA</t>
  </si>
  <si>
    <t>RUBEGNI FEDERICO</t>
  </si>
  <si>
    <t>RUPALTI  ELDA</t>
  </si>
  <si>
    <t>RUSCI BARBARA</t>
  </si>
  <si>
    <t>SABATINO  BRIGIDA</t>
  </si>
  <si>
    <t>SACCHETTI LOREDANA</t>
  </si>
  <si>
    <t>SALE  PASQUALINA</t>
  </si>
  <si>
    <t>SAMHI KADDOUR</t>
  </si>
  <si>
    <t>SANDRELLI MARICA</t>
  </si>
  <si>
    <t>SANTELLA  ARMANDO</t>
  </si>
  <si>
    <t>SANTELLA LORIANA</t>
  </si>
  <si>
    <t>SANTI  EDILIO</t>
  </si>
  <si>
    <t>SANTI SANTINA</t>
  </si>
  <si>
    <t>SANTINELLI SILVIA</t>
  </si>
  <si>
    <t>SANTINI  LUCA</t>
  </si>
  <si>
    <t>SANTINI BRUNETTA</t>
  </si>
  <si>
    <t>SANTORO FRANCESCA</t>
  </si>
  <si>
    <t>SANTORO MARIA</t>
  </si>
  <si>
    <t>SARTINI CLAUDIA</t>
  </si>
  <si>
    <t>SARTINI LUCIA</t>
  </si>
  <si>
    <t>SARTINI TOSCA</t>
  </si>
  <si>
    <t>SASSOLI  SERGIO</t>
  </si>
  <si>
    <t>SAVELLI ILARIA</t>
  </si>
  <si>
    <t>SAVINI ANDREINA</t>
  </si>
  <si>
    <t>SBRILLI GIUSEPPINA</t>
  </si>
  <si>
    <t>SCALISI AGOSTINO</t>
  </si>
  <si>
    <t>SCAPIGLIATI ELENA</t>
  </si>
  <si>
    <t>SCAPPATICCI  EMANUELE</t>
  </si>
  <si>
    <t>SCHEMBRI FRANCESCA</t>
  </si>
  <si>
    <t>SCHEMBRI PAOLO</t>
  </si>
  <si>
    <t>SCHIAVONI GIUSEPPINA</t>
  </si>
  <si>
    <t>SCORCELLETTI VITTORIO</t>
  </si>
  <si>
    <t>SECCIANI ELEONORA</t>
  </si>
  <si>
    <t>SEGANTINI  VANDA</t>
  </si>
  <si>
    <t>SERI  SERENA</t>
  </si>
  <si>
    <t>SERRAVALLE FABIO</t>
  </si>
  <si>
    <t>SERROTTI ALEARDO</t>
  </si>
  <si>
    <t>SETTEMBRINI NERINA</t>
  </si>
  <si>
    <t>SEVERI  CINZIA</t>
  </si>
  <si>
    <t>SFORZI BEATRICE</t>
  </si>
  <si>
    <t>SGHERRI OLIDE</t>
  </si>
  <si>
    <t>SHEHU AGRON</t>
  </si>
  <si>
    <t>SILLARI ELENA OLGA</t>
  </si>
  <si>
    <t>SILVESTRE ASSUNTA</t>
  </si>
  <si>
    <t>SOCIETA DELLA SALUTE ZONA PISANA</t>
  </si>
  <si>
    <t>SOCIETA' DELLA SALUTE PISTOIESE</t>
  </si>
  <si>
    <t>SOLDATI  MARIA</t>
  </si>
  <si>
    <t>SOLDATI  SILVIA</t>
  </si>
  <si>
    <t>SOLDI  GIULIO</t>
  </si>
  <si>
    <t>SOLLAZZO MARIA</t>
  </si>
  <si>
    <t>SORDI CLAUDIA</t>
  </si>
  <si>
    <t>STELLA  GAETANO</t>
  </si>
  <si>
    <t>STOCZKO  MAGDALENA EWA</t>
  </si>
  <si>
    <t>STRAFORINI  VISCARDO FAUSTO</t>
  </si>
  <si>
    <t>STROPPA VANESSA</t>
  </si>
  <si>
    <t>SULEJMANOVSKI  VEJSELJ</t>
  </si>
  <si>
    <t>TABA ANNA</t>
  </si>
  <si>
    <t>TADDEI CARLO</t>
  </si>
  <si>
    <t>TAFI  GABRIELLA</t>
  </si>
  <si>
    <t>TAMANTINI RICCARDO</t>
  </si>
  <si>
    <t>TANZINI ALBERTO</t>
  </si>
  <si>
    <t>TATTINI  MICHELA</t>
  </si>
  <si>
    <t>TECNOPRINT</t>
  </si>
  <si>
    <t>TEI LUISELLA</t>
  </si>
  <si>
    <t>TEMPINI VIOLANTE</t>
  </si>
  <si>
    <t>TERROSI GINA</t>
  </si>
  <si>
    <t>TESI VOLZANA</t>
  </si>
  <si>
    <t>TESTI  PURIFICA</t>
  </si>
  <si>
    <t>TIBERI MOIRA</t>
  </si>
  <si>
    <t>TIBERI ORIETTA</t>
  </si>
  <si>
    <t>TIEZZI FEDERIGO</t>
  </si>
  <si>
    <t>tiezzi gesuina</t>
  </si>
  <si>
    <t>TIGLI  MIRKO</t>
  </si>
  <si>
    <t>TIRIBOCCHI ELINA</t>
  </si>
  <si>
    <t>TIRINNANZI NEDO</t>
  </si>
  <si>
    <t>TITIRI ANDREI</t>
  </si>
  <si>
    <t>TOCCHI MONIA</t>
  </si>
  <si>
    <t>TOGNELLI FRANCESCO</t>
  </si>
  <si>
    <t>TONDI  LORENZA</t>
  </si>
  <si>
    <t>TONDINI LAURA</t>
  </si>
  <si>
    <t>TONINELLI  ADRIA</t>
  </si>
  <si>
    <t>TONINI  TOSCANO</t>
  </si>
  <si>
    <t>TONINI GIACOMO</t>
  </si>
  <si>
    <t xml:space="preserve">TORRESI RITA </t>
  </si>
  <si>
    <t>TOSCANO ELISA MARIA</t>
  </si>
  <si>
    <t>TOSINI MARUSCA</t>
  </si>
  <si>
    <t>TOSTI  ROVES</t>
  </si>
  <si>
    <t>TRAVERSARI  ALESSIO</t>
  </si>
  <si>
    <t>TROIANO EMANUELE</t>
  </si>
  <si>
    <t>TROMBETTA MELISSA</t>
  </si>
  <si>
    <t>TUCCI  ANTONIO</t>
  </si>
  <si>
    <t>TUCCINI LUCIANO</t>
  </si>
  <si>
    <t>TUDORACHE DOINA ANDREIA</t>
  </si>
  <si>
    <t>TUKSAL  AYSE</t>
  </si>
  <si>
    <t>TURACCHI SARA</t>
  </si>
  <si>
    <t>TURCHESCHI ELISA</t>
  </si>
  <si>
    <t>VAGAGGINI ORIANNA</t>
  </si>
  <si>
    <t>VAGHEGGINI CORINNA</t>
  </si>
  <si>
    <t>VANNINI PAMELA</t>
  </si>
  <si>
    <t>VANNUCCHI GIULIANA</t>
  </si>
  <si>
    <t>VANNUCCI GINA</t>
  </si>
  <si>
    <t>VECCHIARELLI  EVON</t>
  </si>
  <si>
    <t>VEGLIO' RICCARDO</t>
  </si>
  <si>
    <t>VEGNI  CAMILLA</t>
  </si>
  <si>
    <t>VEGNI ARTEMIO</t>
  </si>
  <si>
    <t>VELLORI LORIS</t>
  </si>
  <si>
    <t>VENTURI  MARTINA</t>
  </si>
  <si>
    <t>VERDI  GIAN CARLO</t>
  </si>
  <si>
    <t>VERDIANI  VILIA</t>
  </si>
  <si>
    <t>VERDIGLIONE  ROSARIA</t>
  </si>
  <si>
    <t>VERGNI IRIO</t>
  </si>
  <si>
    <t>VESCOVO PAOLINA</t>
  </si>
  <si>
    <t>VICHI ELIA</t>
  </si>
  <si>
    <t>VICHI ESIA</t>
  </si>
  <si>
    <t>VIGLIONE  EUGENIO</t>
  </si>
  <si>
    <t>VIGNI VELIA</t>
  </si>
  <si>
    <t>VIOLINI ALESSANDRO</t>
  </si>
  <si>
    <t>VISANI DECIMA</t>
  </si>
  <si>
    <t>VITIELLO SAVAS SALVATORE</t>
  </si>
  <si>
    <t>VITTORI  VINCENZO</t>
  </si>
  <si>
    <t>VITTORI ANNA MARIA</t>
  </si>
  <si>
    <t>VIVI GEMMA</t>
  </si>
  <si>
    <t>VOLPI ANTIMO</t>
  </si>
  <si>
    <t>ZAMBERNARDI AMORINA</t>
  </si>
  <si>
    <t>ZAMPERINI  OSVALDA</t>
  </si>
  <si>
    <t>ZATORSKI  ARKADIUSZ ROBERT</t>
  </si>
  <si>
    <t>ZERINI RICCARDO</t>
  </si>
  <si>
    <t>ZOCHER HELGA</t>
  </si>
  <si>
    <t>ZUCCHI ALFONSINA</t>
  </si>
  <si>
    <t>ZUFFI  BENEDETTA</t>
  </si>
  <si>
    <t>Fornitori</t>
  </si>
  <si>
    <t>"CENTRO DI PROMOZIONE SOCIALE""ROBERTO CIABATTI"""</t>
  </si>
  <si>
    <t>DEBITI V/FORNITORI</t>
  </si>
  <si>
    <t>2 EMME ELETTROTERMOIDRAULICA DI MICHELINI</t>
  </si>
  <si>
    <t>A.S. PIANETA MARE A.I.C.S. PISCINA PROVINCIALE</t>
  </si>
  <si>
    <t>DEBITI V/UTENTI</t>
  </si>
  <si>
    <t>A.S.G.I.</t>
  </si>
  <si>
    <t>A2A ENERGIA s.p.a.</t>
  </si>
  <si>
    <t>AABID RAMADHAN  NAJIM</t>
  </si>
  <si>
    <t>ABDELAAL  AHMED ADEL ARABY</t>
  </si>
  <si>
    <t>ABDELLAOUI  ABDERRAHMANE</t>
  </si>
  <si>
    <t>ABDELRAHMAN   AHMED ABDELWAHED MOHAMED</t>
  </si>
  <si>
    <t>ABILMENTE ONLUS</t>
  </si>
  <si>
    <t xml:space="preserve">ASSOCIAZIONI </t>
  </si>
  <si>
    <t>ABITARE - HOME LIVING</t>
  </si>
  <si>
    <t>ABOEMEI  SARA ELENA</t>
  </si>
  <si>
    <t xml:space="preserve">ACAT NORD GROSSETO - ASSOCIAZIONE CLUB ALCOLOGICI </t>
  </si>
  <si>
    <t>ACHLOUJ MERIEM</t>
  </si>
  <si>
    <t>ACHOUAK  HANANE</t>
  </si>
  <si>
    <t>ACI- AUTOMOBILE CLUB D'ITALIA</t>
  </si>
  <si>
    <t>ACQUARELLI  FRANCA</t>
  </si>
  <si>
    <t>ACQUARELLI ADA</t>
  </si>
  <si>
    <t>ACQUAVIVA ITALIA S.P.A.</t>
  </si>
  <si>
    <t>ACQUEDOTTO DEL FIORA</t>
  </si>
  <si>
    <t>ADAS  BARBARA MALGORZATA</t>
  </si>
  <si>
    <t>ADJEI ACHEAMPONG  VINCENT</t>
  </si>
  <si>
    <t>AGENZIA DELLE ENTRATE</t>
  </si>
  <si>
    <t>AGENZIA SIAE</t>
  </si>
  <si>
    <t>AGNELLANA ANNA MARIA</t>
  </si>
  <si>
    <t>agostinelli marisa</t>
  </si>
  <si>
    <t>AHMED  KHOKAN</t>
  </si>
  <si>
    <t>AKOMEA PRINCE</t>
  </si>
  <si>
    <t>ALASIA ALBERTO</t>
  </si>
  <si>
    <t>ALASIA ALEX</t>
  </si>
  <si>
    <t>ALASIA GIORGIO</t>
  </si>
  <si>
    <t>ALASIA MARGHERITA</t>
  </si>
  <si>
    <t>ALBERGO AFFITTACAMERE DA LEA DI VINCI MARCO</t>
  </si>
  <si>
    <t>ALDO SARA EDITORE</t>
  </si>
  <si>
    <t>ALESSI  DANIELE DANY</t>
  </si>
  <si>
    <t>ALFI ELISABETTA</t>
  </si>
  <si>
    <t>ALI  BEWAR HADI HASAN</t>
  </si>
  <si>
    <t>ALI GHARIB</t>
  </si>
  <si>
    <t>ALI NAIRA GHARIB FATHY MOHAME</t>
  </si>
  <si>
    <t>ALONGE ANDREA</t>
  </si>
  <si>
    <t>ALONZO VELASQUEZ  EMILSA CECILIA</t>
  </si>
  <si>
    <t>ALUNNI  YASMINE</t>
  </si>
  <si>
    <t>ALUNNO RENATO</t>
  </si>
  <si>
    <t>AMADDII LUCA</t>
  </si>
  <si>
    <t>AMADORI SUSANNA</t>
  </si>
  <si>
    <t>AMAROSAGE GAYANI GEETHANJALIE FERNANDO</t>
  </si>
  <si>
    <t>AMIATA AUTO s.r.l.</t>
  </si>
  <si>
    <t>ANAC - AUTORITA' NAZIONALE ANTICORRUZIONE</t>
  </si>
  <si>
    <t>DEBITI V/ALTRI</t>
  </si>
  <si>
    <t>ANCI TOSCANA</t>
  </si>
  <si>
    <t>ANCILLI GIOVANNI</t>
  </si>
  <si>
    <t>ANEDDA LORENZO</t>
  </si>
  <si>
    <t>ANGELETTI FABIO</t>
  </si>
  <si>
    <t>ANGIOLINI CHRISTIAN</t>
  </si>
  <si>
    <t>ANGIOLINI DARIO</t>
  </si>
  <si>
    <t>ANSELMO ANTONINA</t>
  </si>
  <si>
    <t>ANTEAS</t>
  </si>
  <si>
    <t>Antico Nero sas di Gorelli Francesca &amp; C.</t>
  </si>
  <si>
    <t>Antonacci Manuela</t>
  </si>
  <si>
    <t>ANZEVINO ITALIA</t>
  </si>
  <si>
    <t>ARCHE' scs CONSORZIO DI COOPERATIVE SOCIALI</t>
  </si>
  <si>
    <t>ARCI - CIRCOLO DI MONTEMASSI</t>
  </si>
  <si>
    <t>ARDICCIONI SERENA</t>
  </si>
  <si>
    <t>AREZZINI CLAUDIA</t>
  </si>
  <si>
    <t xml:space="preserve">ArjoHuntleigh </t>
  </si>
  <si>
    <t>ARMELLINI GIOVANNA</t>
  </si>
  <si>
    <t>ARTIACO GIUSEPPE</t>
  </si>
  <si>
    <t xml:space="preserve">ARUBA PEC </t>
  </si>
  <si>
    <t>ARZILLIBUS srl</t>
  </si>
  <si>
    <t>ASS. FAMILIA ONLUS</t>
  </si>
  <si>
    <t>Associazione Artisti Associati</t>
  </si>
  <si>
    <t>ASSOCIAZIONE BIGLIE SCIOLE ONLUS</t>
  </si>
  <si>
    <t>Associazione Casa Speranza Onlus</t>
  </si>
  <si>
    <t>ASSOCIAZIONE CI SONO ANCH'IO ONLUS</t>
  </si>
  <si>
    <t>ASSOCIAZIONE COMPAGNIA DELL'ANELLO</t>
  </si>
  <si>
    <t>ASSOCIAZIONE CORO DEI CONCORDI</t>
  </si>
  <si>
    <t>ASSOCIAZIONE CULTURALE ARTE INVISIBILE</t>
  </si>
  <si>
    <t>ASSOCIAZIONE CULTURALE STORIE DI CINEMA</t>
  </si>
  <si>
    <t>ASSOCIAZIONE DI VOLONTARIATO OASI ONLUS</t>
  </si>
  <si>
    <t>ASSOCIAZIONE DOG</t>
  </si>
  <si>
    <t>ASSOCIAZIONE FRIDA KAHLO Centro Antiviolenza</t>
  </si>
  <si>
    <t>ASSOCIAZIONE GROSSETANA GENITORI BAMBINI PORTATORI</t>
  </si>
  <si>
    <t>ASSOCIAZIONE INTERCULTURALE GRIOT</t>
  </si>
  <si>
    <t>ASSOCIAZIONE L'ALTRA CITTA'</t>
  </si>
  <si>
    <t>Associazione L'UNICORNO</t>
  </si>
  <si>
    <t>ASSOCIAZIONE LIBER PATER</t>
  </si>
  <si>
    <t>ASSOCIAZIONE MASSADOTTA ONLUS</t>
  </si>
  <si>
    <t>ASSOCIAZIONE OLYMPIA DE GOUGES</t>
  </si>
  <si>
    <t>ASSOCIAZIONE ONLUS HANDY SUPERABILE</t>
  </si>
  <si>
    <t>ASSOCIAZIONE PERLE ONLUS</t>
  </si>
  <si>
    <t>ASSOCIAZIONE PROGETTO INS.I.EME</t>
  </si>
  <si>
    <t>ASSOCIAZIONE SERGIO LAMPIS IMPROVVISAR CANTANDO</t>
  </si>
  <si>
    <t>ASSOCIAZIONE SPORTIVA RIBOLLA</t>
  </si>
  <si>
    <t>ASSOCIAZIONE VOLONTARI OSPEDALIERI AVO</t>
  </si>
  <si>
    <t>ASSOSERVIZI SRL</t>
  </si>
  <si>
    <t>ATAS ZINET</t>
  </si>
  <si>
    <t>ATEV SRL</t>
  </si>
  <si>
    <t>AURELI GAIA</t>
  </si>
  <si>
    <t>AUSER  filo d'argento   MASSA MARITTIMA</t>
  </si>
  <si>
    <t>AUSER  filo d'argento  FOLLONICA</t>
  </si>
  <si>
    <t>AUSER  filo d'argento  GAVORRANO</t>
  </si>
  <si>
    <t>AUSER  filo d'argento  SCARLINO</t>
  </si>
  <si>
    <t>AUSER FILO D'ARGENTO DI SCANSANO</t>
  </si>
  <si>
    <t xml:space="preserve">AUSER RIBOLLA </t>
  </si>
  <si>
    <t>AUTOFFICINA PIT STOP DI BARONI LORENO</t>
  </si>
  <si>
    <t>AUTOSTRADE PER L'ITALIA s.p.a.</t>
  </si>
  <si>
    <t>AUXILIUM VITAE ONLUS</t>
  </si>
  <si>
    <t>AXEL 2 di Rossetti A.M. sas</t>
  </si>
  <si>
    <t>AZHARE EL IDRISSIA</t>
  </si>
  <si>
    <t>AZIENDA OSPEDALIERO-UNIVERSITARIA MEYER</t>
  </si>
  <si>
    <t>AZIENDA PUBBLICA DI SERVIZI ALLA PERSONA ASP G. VE</t>
  </si>
  <si>
    <t>DEBITI V/ASL</t>
  </si>
  <si>
    <t>AZZI ALESSANDRO</t>
  </si>
  <si>
    <t>AZZI ANGELO</t>
  </si>
  <si>
    <t>BAATOUT ANIS</t>
  </si>
  <si>
    <t>BABBONI SERENA</t>
  </si>
  <si>
    <t>BACCETTI  NICOLETTA</t>
  </si>
  <si>
    <t>BACCI  ALBERTO</t>
  </si>
  <si>
    <t>BACCI BERNARDINO</t>
  </si>
  <si>
    <t>BACCI ELSA</t>
  </si>
  <si>
    <t>BACCI PIERINA</t>
  </si>
  <si>
    <t>BACCIARELLI EGIZIA</t>
  </si>
  <si>
    <t>BACCIARELLI SHAULA</t>
  </si>
  <si>
    <t>BACIS ENZO</t>
  </si>
  <si>
    <t xml:space="preserve">badia  lorenza </t>
  </si>
  <si>
    <t>BAFFETTI ANNA</t>
  </si>
  <si>
    <t>BAFFETTI LAURA</t>
  </si>
  <si>
    <t>BAGNO TROPICAL</t>
  </si>
  <si>
    <t>BAGNOLI  CECILIA</t>
  </si>
  <si>
    <t>CONTRATTI LAVORO AUTONOMO</t>
  </si>
  <si>
    <t>BALDI EMMA</t>
  </si>
  <si>
    <t>BALDI FANNI</t>
  </si>
  <si>
    <t>BALDI GIULIA</t>
  </si>
  <si>
    <t>BALDI ROLANDO</t>
  </si>
  <si>
    <t>BALDON DIEGO</t>
  </si>
  <si>
    <t>BALESTRI  LAURA</t>
  </si>
  <si>
    <t>BALESTRI GIANFRANCO</t>
  </si>
  <si>
    <t>BALESTRI ROMANO</t>
  </si>
  <si>
    <t>BALISTRERI  ALESSANDRO</t>
  </si>
  <si>
    <t>BALOTTI CLAUDIA</t>
  </si>
  <si>
    <t>BANDETTINI  SIMONA</t>
  </si>
  <si>
    <t>BANDINELLI  GIORGINA</t>
  </si>
  <si>
    <t>BANESCHI  GASTONE</t>
  </si>
  <si>
    <t>BAR PERUGINA S.N.C. di Corsini Massimo &amp; M.</t>
  </si>
  <si>
    <t>BARA MOUSSA</t>
  </si>
  <si>
    <t>barabula constantin</t>
  </si>
  <si>
    <t>BARBAFIERA  ELENA</t>
  </si>
  <si>
    <t>BARBANERA ROBERTO</t>
  </si>
  <si>
    <t>BARDELLI  FRANCESCO</t>
  </si>
  <si>
    <t>BARDUCCI FULVIO</t>
  </si>
  <si>
    <t>BARGAGLI  ENRICO</t>
  </si>
  <si>
    <t>BARICCI LIDO</t>
  </si>
  <si>
    <t>BARLUZZI GIACOMO</t>
  </si>
  <si>
    <t>BARONCINI  GIUSEPPINA</t>
  </si>
  <si>
    <t>BARTALUCCI FABRIZIO</t>
  </si>
  <si>
    <t>BARTALUCCI GIORGIA</t>
  </si>
  <si>
    <t>BARTALUCCI GIORGIO</t>
  </si>
  <si>
    <t>BARTALUCCI LIA</t>
  </si>
  <si>
    <t>BARTOLI  MAURIZIO</t>
  </si>
  <si>
    <t>BARTOLI MICHELA</t>
  </si>
  <si>
    <t>BARTOLINI  MIALMA MARIA</t>
  </si>
  <si>
    <t>BARTOLINI  ROBERTA</t>
  </si>
  <si>
    <t>BARTOLINI MARISA</t>
  </si>
  <si>
    <t>BARZAGLI  MARIA PIA</t>
  </si>
  <si>
    <t>BARZANTI MAURIZIO</t>
  </si>
  <si>
    <t>BASILICATA  DOMENICO</t>
  </si>
  <si>
    <t>BASSETTI PASQUINO</t>
  </si>
  <si>
    <t>BASSI SERGIO</t>
  </si>
  <si>
    <t>BASTIANI PIETRO</t>
  </si>
  <si>
    <t>BATOCCOLI GIANCARLO</t>
  </si>
  <si>
    <t>BECACCI ALESSANDRO</t>
  </si>
  <si>
    <t>BELARDI MADDALENA</t>
  </si>
  <si>
    <t>BELFIORE LUISA</t>
  </si>
  <si>
    <t>BELLACCHI LUIGI</t>
  </si>
  <si>
    <t xml:space="preserve">BELLANDI NICCOLO' </t>
  </si>
  <si>
    <t>BELLO ANNA</t>
  </si>
  <si>
    <t>bellucci bruna</t>
  </si>
  <si>
    <t xml:space="preserve">BELLUCCI SPA </t>
  </si>
  <si>
    <t>BELTRAME  ANTONINA</t>
  </si>
  <si>
    <t>BENAYAD MOHAMED</t>
  </si>
  <si>
    <t>BENIFEI FABIO</t>
  </si>
  <si>
    <t>BENINCASA  DINA</t>
  </si>
  <si>
    <t>BENINCASA TERESINA</t>
  </si>
  <si>
    <t>BENINI RICCARDO</t>
  </si>
  <si>
    <t>BENKO EVA</t>
  </si>
  <si>
    <t>BENVENUTI MIRELLA</t>
  </si>
  <si>
    <t>BERNARDINI GIADA</t>
  </si>
  <si>
    <t>BERNARDINI LORENZO</t>
  </si>
  <si>
    <t>BERNARDINI MARINA</t>
  </si>
  <si>
    <t>BERTACCINI  ALDA</t>
  </si>
  <si>
    <t>BERTOCCI TOSCA</t>
  </si>
  <si>
    <t>BETTI GABRIELLA</t>
  </si>
  <si>
    <t>BETTOLA LUCIANO</t>
  </si>
  <si>
    <t>BIADI LUCREZIA</t>
  </si>
  <si>
    <t>BIAGI GIULIO</t>
  </si>
  <si>
    <t>BIAGIOTTI LILIANA</t>
  </si>
  <si>
    <t>BIAGIOTTI MARCO</t>
  </si>
  <si>
    <t>BIANCHI  ILARIA</t>
  </si>
  <si>
    <t>BIANCHI LAURA</t>
  </si>
  <si>
    <t>BIANCHINI  ANNUNZIATA RITA</t>
  </si>
  <si>
    <t>BIANCIARDI AVIO</t>
  </si>
  <si>
    <t>BIBLIOTECA ITALIANA PER I CIECHI REGINA MARGHERITA</t>
  </si>
  <si>
    <t>BIFINI NUNZIA</t>
  </si>
  <si>
    <t>BIG PIZZA</t>
  </si>
  <si>
    <t>BIGONI  FRANCO</t>
  </si>
  <si>
    <t>BIGONI  MASSIMO</t>
  </si>
  <si>
    <t>BISELLO  TERESA</t>
  </si>
  <si>
    <t>BISERNI TIZIANA</t>
  </si>
  <si>
    <t>BISTARELLI ZELINDO</t>
  </si>
  <si>
    <t>BOCCHI ELEONORA</t>
  </si>
  <si>
    <t>BOCCI  LAURA</t>
  </si>
  <si>
    <t>BOCCI SIMONE</t>
  </si>
  <si>
    <t>BOCCIO  SETTIMIA</t>
  </si>
  <si>
    <t>BOE ROSETTA</t>
  </si>
  <si>
    <t>BOGI STEFANIA</t>
  </si>
  <si>
    <t>BOLOGNI  LILIANA</t>
  </si>
  <si>
    <t>BONACCHI AMELIO</t>
  </si>
  <si>
    <t>FALLANI  RICCARDO</t>
  </si>
  <si>
    <t>FAMIANI PAOLO</t>
  </si>
  <si>
    <t>FANCIULLI MARINA</t>
  </si>
  <si>
    <t>FANELLI CAROLA</t>
  </si>
  <si>
    <t>FANTI  IVA</t>
  </si>
  <si>
    <t>FANTONI LUCIANO</t>
  </si>
  <si>
    <t>FANTOZZI GIULIA</t>
  </si>
  <si>
    <t>FANUCCI  RINA</t>
  </si>
  <si>
    <t>FARDOUSSI ABDELKADER</t>
  </si>
  <si>
    <t>FARINA ROSANNA</t>
  </si>
  <si>
    <t>FARMACIA E.SEVERI SNC DI GIUSEPPE SEVERI &amp; C</t>
  </si>
  <si>
    <t>FATARELLA FRANCESCA</t>
  </si>
  <si>
    <t>FAVILLI  ILIA</t>
  </si>
  <si>
    <t>FAZIO SALVATORE</t>
  </si>
  <si>
    <t>FAZZI  BARBARA</t>
  </si>
  <si>
    <t>FAZZI MICHELA</t>
  </si>
  <si>
    <t>FAZZINI MONIA</t>
  </si>
  <si>
    <t>FEDELI OLGA</t>
  </si>
  <si>
    <t>FEDERSANITA' ANCI TOSCANA</t>
  </si>
  <si>
    <t>FEI  PATRIZIA</t>
  </si>
  <si>
    <t>FEKA HYSNI</t>
  </si>
  <si>
    <t>FEKA MIRLINDA</t>
  </si>
  <si>
    <t>FELICI ANTONIO</t>
  </si>
  <si>
    <t>FELTRENO ORNELLA</t>
  </si>
  <si>
    <t xml:space="preserve">FERRAMENTA RABAGLI </t>
  </si>
  <si>
    <t>FERRANDI MATTEO</t>
  </si>
  <si>
    <t>FERRANTINI  AMATA</t>
  </si>
  <si>
    <t>FERRARI AZIO CARTA E CANCELLERIA DI ROSSANO PARRIN</t>
  </si>
  <si>
    <t>FERRARI GIULIA</t>
  </si>
  <si>
    <t>FERRARI ROSANNA</t>
  </si>
  <si>
    <t>FERRARO CINZIA</t>
  </si>
  <si>
    <t>FERRETTI LAURA</t>
  </si>
  <si>
    <t>FERRI DAVIDE</t>
  </si>
  <si>
    <t>FERRINI ANNAMARIA</t>
  </si>
  <si>
    <t>FERRONI  ARDITO</t>
  </si>
  <si>
    <t>FICO  ANNA</t>
  </si>
  <si>
    <t>FICO ANNUNZIATA</t>
  </si>
  <si>
    <t>FIERLI  GIULIA</t>
  </si>
  <si>
    <t>FIERLI QUINTILIA</t>
  </si>
  <si>
    <t>FILO D'ARGENTO - AUSER GROSSETO</t>
  </si>
  <si>
    <t>FIORELLI  MIRELLA</t>
  </si>
  <si>
    <t>FIORELLI SILVANO</t>
  </si>
  <si>
    <t>FIORENTINI LIBERO</t>
  </si>
  <si>
    <t>FIORNOVELLI FREDIANO</t>
  </si>
  <si>
    <t>FIRPO LIDA</t>
  </si>
  <si>
    <t>FLLI FEDERIGHI SRL UNIPERSONALE</t>
  </si>
  <si>
    <t>FLORIS SALVATORE LUIGI</t>
  </si>
  <si>
    <t>FOMMEI PAOLA</t>
  </si>
  <si>
    <t>FOMMEI PAOLO</t>
  </si>
  <si>
    <t xml:space="preserve">FONDAZIONE CASA CARDINALE MAFFI </t>
  </si>
  <si>
    <t>FONDAZIONE CASA DI RIPOSO DR. A. GIAMPIERI</t>
  </si>
  <si>
    <t>FONDAZIONE IL SOLE - ONLUS</t>
  </si>
  <si>
    <t>FONDAZIONE ISTITUTO OSPEDALIERO DI SOSPIRO - ONLUS</t>
  </si>
  <si>
    <t>FONDAZIONE RIFUGIO S. ANNA</t>
  </si>
  <si>
    <t>FONDAZIONE TOSCANA SPETTACOLO</t>
  </si>
  <si>
    <t>FONDO PENSIONE PERSEO</t>
  </si>
  <si>
    <t>forchione maria</t>
  </si>
  <si>
    <t>FOSCHI ALESSANDRA</t>
  </si>
  <si>
    <t>FRALASSI GINO</t>
  </si>
  <si>
    <t>FRANCESCHETTI  ELIA</t>
  </si>
  <si>
    <t>FRANCESCHINI MONICA</t>
  </si>
  <si>
    <t>FRANCI FRANCESCA</t>
  </si>
  <si>
    <t>FRANCOMANO BENEDETTA</t>
  </si>
  <si>
    <t>FRANT ADRIAN</t>
  </si>
  <si>
    <t>FRANT DAFIAN</t>
  </si>
  <si>
    <t>FRASCINO MASSIMILIANO</t>
  </si>
  <si>
    <t>FRATIGLIONI ELDA</t>
  </si>
  <si>
    <t>FREGOLI IVO</t>
  </si>
  <si>
    <t>FRESCHI  FRANCESCO</t>
  </si>
  <si>
    <t>FROSOLINI  ANNUNZIATA</t>
  </si>
  <si>
    <t>FRUSCOLONI IOLANDA</t>
  </si>
  <si>
    <t>FUENTES PLANCH SUDELAINE</t>
  </si>
  <si>
    <t>FUNZIONE PUBBLICA C.G.I.L.</t>
  </si>
  <si>
    <t>FUSCO  DOMENICO</t>
  </si>
  <si>
    <t>G.M.S. srl</t>
  </si>
  <si>
    <t>GABBOLINI LORENZO</t>
  </si>
  <si>
    <t>GAGLIOLO VELLA  VINCENZO</t>
  </si>
  <si>
    <t>GALARDI GIOVAN BATTISTA</t>
  </si>
  <si>
    <t>GALGANI  VILIA</t>
  </si>
  <si>
    <t>GALGANI ROSSELLA</t>
  </si>
  <si>
    <t>GALIZIA MICHELE</t>
  </si>
  <si>
    <t>GALLETTA AGATA</t>
  </si>
  <si>
    <t>GALLETTI MARIA</t>
  </si>
  <si>
    <t>GALLI CLAUDIA</t>
  </si>
  <si>
    <t>GALLINA  GABRIELE</t>
  </si>
  <si>
    <t>GALLONI ANNUNZIATA</t>
  </si>
  <si>
    <t>GALLORINI VITTORINA</t>
  </si>
  <si>
    <t>GALLUCCIO PATRIZIA</t>
  </si>
  <si>
    <t>GAMBARO MARIA LUIGIA</t>
  </si>
  <si>
    <t>GARBATI  VANDA</t>
  </si>
  <si>
    <t>GARBIN PAOLA</t>
  </si>
  <si>
    <t>GASBARRO SOFIA</t>
  </si>
  <si>
    <t>GASPERINI TOSCA</t>
  </si>
  <si>
    <t>GASPERONI ELVIRA</t>
  </si>
  <si>
    <t>GBSAPRI SPA</t>
  </si>
  <si>
    <t>GEDI DISTRIBUZIONE SPA ABBONAMENTI LIMES</t>
  </si>
  <si>
    <t>GELATTI KATUSCIA</t>
  </si>
  <si>
    <t>GHEZZI CHIARA</t>
  </si>
  <si>
    <t>ghini maria</t>
  </si>
  <si>
    <t>GIACOMELLI ILARIA</t>
  </si>
  <si>
    <t>GIAGNONI RITA</t>
  </si>
  <si>
    <t>GIANNARELLI  GIOVANNA</t>
  </si>
  <si>
    <t>GIANNETTI RENATO</t>
  </si>
  <si>
    <t>GIANNINI  ADONES</t>
  </si>
  <si>
    <t>GIANNINI MONIA</t>
  </si>
  <si>
    <t>GIANNONE  BRUNO</t>
  </si>
  <si>
    <t>GIANNONE  MICHELA</t>
  </si>
  <si>
    <t>GIANNONE ALESSANDRO</t>
  </si>
  <si>
    <t>GIARDI CLAUDIO</t>
  </si>
  <si>
    <t>GIARDINI GIULIO</t>
  </si>
  <si>
    <t>GIGLI GIULIA</t>
  </si>
  <si>
    <t>GINANNESCHI BARBARA</t>
  </si>
  <si>
    <t>GIOCOLARE Società Coop. Sociale</t>
  </si>
  <si>
    <t>GIOFFREDI ELENA</t>
  </si>
  <si>
    <t>GIOMETTI  MARINO</t>
  </si>
  <si>
    <t>GIOMI  EVANDRO</t>
  </si>
  <si>
    <t>GIORDANI  LUCA</t>
  </si>
  <si>
    <t>GIORGI ANDREA</t>
  </si>
  <si>
    <t>GIORGI PIERPAOLO</t>
  </si>
  <si>
    <t>GIOVANELLI OLGA</t>
  </si>
  <si>
    <t>GIOVANNELLI  ALBERTINA</t>
  </si>
  <si>
    <t>GIOVANNELLI  NERINA</t>
  </si>
  <si>
    <t>GIOVANNELLI LUANA</t>
  </si>
  <si>
    <t>GIOVANNELLI OLGA</t>
  </si>
  <si>
    <t>GIOVANNETTI MONICA</t>
  </si>
  <si>
    <t>GIOVANNINI DINO</t>
  </si>
  <si>
    <t>GIRASOLI ELISABETTA</t>
  </si>
  <si>
    <t>GIUDICI ROBERTO</t>
  </si>
  <si>
    <t>GIULIANO FRANCESCA</t>
  </si>
  <si>
    <t>GIULIARINI ALMA</t>
  </si>
  <si>
    <t>GIUNTI PSYCHOMETRICS SRL</t>
  </si>
  <si>
    <t>GJORLLAKU MISELDI</t>
  </si>
  <si>
    <t>GLAZER  STANISLAW</t>
  </si>
  <si>
    <t>GLUTNIC  ANA</t>
  </si>
  <si>
    <t>GOIORANI SARA</t>
  </si>
  <si>
    <t>GOLEMI  AILA</t>
  </si>
  <si>
    <t>GORELLI ILIO</t>
  </si>
  <si>
    <t>GORELLI MARIO</t>
  </si>
  <si>
    <t>GORELLI MAURO</t>
  </si>
  <si>
    <t>GORGONE ANTONINA</t>
  </si>
  <si>
    <t>GRAF COSIMO</t>
  </si>
  <si>
    <t>GRANCI LIVIO</t>
  </si>
  <si>
    <t>GRASSI ALESSANDRO</t>
  </si>
  <si>
    <t>GRAZIANI TIRRENA</t>
  </si>
  <si>
    <t>GRECO GIULIA</t>
  </si>
  <si>
    <t>GRECO ROSA</t>
  </si>
  <si>
    <t>GREGORI  BEATRICE</t>
  </si>
  <si>
    <t>grifoni federico</t>
  </si>
  <si>
    <t>GRILLI ALESSANDRO</t>
  </si>
  <si>
    <t>GRILLI VILMA</t>
  </si>
  <si>
    <t>GRIMALDI SANTANNA</t>
  </si>
  <si>
    <t>GUALTIERI KATIA</t>
  </si>
  <si>
    <t>GUARDASCIONE DANIELE</t>
  </si>
  <si>
    <t>GUERRI BRUNA</t>
  </si>
  <si>
    <t>GUERRINI  MARCELLO</t>
  </si>
  <si>
    <t>GUERRINI  ORIETTA</t>
  </si>
  <si>
    <t>GUERRINI GIULIANO</t>
  </si>
  <si>
    <t>GUEYE MAMADOU FALILOU</t>
  </si>
  <si>
    <t>GUGLIELMI MARTA</t>
  </si>
  <si>
    <t>GUIDARELLI LORENZO</t>
  </si>
  <si>
    <t>GUIDARINI GENUINA</t>
  </si>
  <si>
    <t>GUIDARINI MEROPE</t>
  </si>
  <si>
    <t>GUIDATI ANNA</t>
  </si>
  <si>
    <t>GUIDONI  MARIO</t>
  </si>
  <si>
    <t>GUIDOTTI  AROLDO</t>
  </si>
  <si>
    <t>GUIDOTTI DEBORA</t>
  </si>
  <si>
    <t>GUXHO BANA</t>
  </si>
  <si>
    <t>HAIDAU  RALUCA</t>
  </si>
  <si>
    <t>HAIDAU COSTEL GABRIEL</t>
  </si>
  <si>
    <t>HAKIM HICHAM</t>
  </si>
  <si>
    <t>HAKIM MUSTAPHA</t>
  </si>
  <si>
    <t>HASSAN IMAN TAHA MOHAMED</t>
  </si>
  <si>
    <t>HASSOUNE  REDOUANE</t>
  </si>
  <si>
    <t>HEIMAT SOCIETA' COOPERATIVA</t>
  </si>
  <si>
    <t>HEOS GRUPPO DI SOLIDARIETA'</t>
  </si>
  <si>
    <t>HMAIED SBITLI JAMILA</t>
  </si>
  <si>
    <t>HMISSI EYA</t>
  </si>
  <si>
    <t>HOGREFE EDITORE SRL</t>
  </si>
  <si>
    <t>HOTEL PETRARCA TERME SRL</t>
  </si>
  <si>
    <t>HOXHA EMINE</t>
  </si>
  <si>
    <t>HOYIN OLENA</t>
  </si>
  <si>
    <t>I.N.P.D.A.P.</t>
  </si>
  <si>
    <t>DEBITI PREVIDENZIALI</t>
  </si>
  <si>
    <t>I.P.F ISTITUTO PER LA FAMIGLIA</t>
  </si>
  <si>
    <t>IACOMINO LUCIA</t>
  </si>
  <si>
    <t>IANTORNO EMILIO</t>
  </si>
  <si>
    <t>IDEALCOOP SOCIETA' COOPERATIVA SOCIALE</t>
  </si>
  <si>
    <t>IL MERLO PARLANTE DI GRAZIANO VITALE</t>
  </si>
  <si>
    <t>IMBASCIATI RICCARDO</t>
  </si>
  <si>
    <t>IMPRESA DI PULIZIE IL GOLFO SAS DI IACOPINI E C.</t>
  </si>
  <si>
    <t>INFANTINO ANGELO</t>
  </si>
  <si>
    <t>INFORAMA DI VINCENZO DENISI &amp; C. S.A.S.</t>
  </si>
  <si>
    <t>INGENITO LEONARDO</t>
  </si>
  <si>
    <t>INGROS'S FORNITURE SRL</t>
  </si>
  <si>
    <t>INSERRA RAFFAELLO</t>
  </si>
  <si>
    <t>INTERNATIONAL ORGANIZATION FOR MIGRATION (ION)</t>
  </si>
  <si>
    <t>INTRIAGO JAHIRA ALEXANDRA</t>
  </si>
  <si>
    <t>ION MIHAI</t>
  </si>
  <si>
    <t>IORGU LAURENTIU</t>
  </si>
  <si>
    <t>IOZZELLI FULVIA</t>
  </si>
  <si>
    <t>IPPOLITI MESSENIA</t>
  </si>
  <si>
    <t>IPSOS SRL</t>
  </si>
  <si>
    <t>ISA RAJMONDA</t>
  </si>
  <si>
    <t>ISGREC</t>
  </si>
  <si>
    <t>DEBITI V/STATO</t>
  </si>
  <si>
    <t>ISTITUTO COMPRENSIVO " M.PRATESI"</t>
  </si>
  <si>
    <t>ISTITUTO COMPRENSIVO "UMBERTO I" PITIGLIANO</t>
  </si>
  <si>
    <t>ISTITUTO COMPRENSIVO CIVITELLAP PAGANICO</t>
  </si>
  <si>
    <t>ISTITUTO COMPRENSIVO GROSSETO 4</t>
  </si>
  <si>
    <t>ISTITUTO COMPRENSIVO STATALE O. VANNINI</t>
  </si>
  <si>
    <t>ISTITUTO DELLE FIGLIE DEL DIVINO ZELO</t>
  </si>
  <si>
    <t>ISTITUTO G.FALUSI</t>
  </si>
  <si>
    <t>ISTITUTO GERIATRICO DI ROCCASTRADA</t>
  </si>
  <si>
    <t>ISTITUTO MAREMMANO GUARDIE GIURATE I.M.G.G. s.r.l.</t>
  </si>
  <si>
    <t>ISTITUTO PER LA RICERCA SOCIALE</t>
  </si>
  <si>
    <t xml:space="preserve">ISTITUTO POLIGRAFICO E ZECCA DELLO STATO- UFFICIO </t>
  </si>
  <si>
    <t>ISTITUTO SUORE FIGLIE DI NAZARETH</t>
  </si>
  <si>
    <t>ITALIANA PETROLI s.p.a.</t>
  </si>
  <si>
    <t>JAOUHAR ABDELAZIZ</t>
  </si>
  <si>
    <t>JAOUHAR OUSSAMA</t>
  </si>
  <si>
    <t>JORGENSEN KEVIN FREDEERIK BOYE</t>
  </si>
  <si>
    <t>KACABUNI CLAUDIA</t>
  </si>
  <si>
    <t>KACABUNI FRANCESCO</t>
  </si>
  <si>
    <t>KAIROVA ALIJA</t>
  </si>
  <si>
    <t>KAMBERAJ ERTILA</t>
  </si>
  <si>
    <t>KASAMI SHEHRIBANE</t>
  </si>
  <si>
    <t>KHEMIRI HEDI BEN MUSTAPHA</t>
  </si>
  <si>
    <t>KILIC  VECDA</t>
  </si>
  <si>
    <t>KOHACHEVA OLENA</t>
  </si>
  <si>
    <t>KUEKU MATTEW</t>
  </si>
  <si>
    <t>KUZNYETSOV  VASYL</t>
  </si>
  <si>
    <t>LA GERBERA GROUP COOPERATIVA SOCIALE</t>
  </si>
  <si>
    <t>LA RONDINE COOP. SOCIALE ONLUS</t>
  </si>
  <si>
    <t>LA SCALA PAOLO</t>
  </si>
  <si>
    <t>LA VALLE GIANCARLO</t>
  </si>
  <si>
    <t>LA VILLA spa</t>
  </si>
  <si>
    <t>LABORATORIO PS</t>
  </si>
  <si>
    <t>LAMIONI  LIDIA</t>
  </si>
  <si>
    <t>LAMPREDI FABIO</t>
  </si>
  <si>
    <t>LANDI  ENZO</t>
  </si>
  <si>
    <t>LANDI MARIA PAOLA</t>
  </si>
  <si>
    <t>LANDOLFI FILOMENA</t>
  </si>
  <si>
    <t>LANZAFAME FRANCO</t>
  </si>
  <si>
    <t>LANZONE  GIUSEPPINA</t>
  </si>
  <si>
    <t>LASSOUED TAOUFIK</t>
  </si>
  <si>
    <t>LASTA LEONARDO</t>
  </si>
  <si>
    <t>LATINI FRANCA</t>
  </si>
  <si>
    <t>LATTANZI GABRIELE</t>
  </si>
  <si>
    <t>LAWLEY BRENDA MARIE</t>
  </si>
  <si>
    <t>LE QUERCE DI MAMRE</t>
  </si>
  <si>
    <t>LEGALUPPI NICOLE</t>
  </si>
  <si>
    <t>LEGARFLEX SRL DI REMONDINI</t>
  </si>
  <si>
    <t>LEGGI D'ITALIA -Gruppo Wolters Kluwer -</t>
  </si>
  <si>
    <t>LEMNAWAR  JAMAL</t>
  </si>
  <si>
    <t>LENZI GIOELE</t>
  </si>
  <si>
    <t>LENZI LISA</t>
  </si>
  <si>
    <t>LEONE ROSARIA</t>
  </si>
  <si>
    <t>LEONI FRANCA</t>
  </si>
  <si>
    <t>leoni mary</t>
  </si>
  <si>
    <t>LEVANZO S.R.L.</t>
  </si>
  <si>
    <t>LEXMEDIA SRL</t>
  </si>
  <si>
    <t>LEZOUL RABAH</t>
  </si>
  <si>
    <t>LIBRERIA PALOMAR</t>
  </si>
  <si>
    <t>LICEO STATALE ROSMINI</t>
  </si>
  <si>
    <t>LINDAO SANCHEZ JESSENIA YOJAIRA</t>
  </si>
  <si>
    <t>LIQUIGAS</t>
  </si>
  <si>
    <t>LIVOLSI MICHELE</t>
  </si>
  <si>
    <t>LODOVICHI MARCELLA</t>
  </si>
  <si>
    <t>LOHMANN  BETTINA</t>
  </si>
  <si>
    <t>LOLI  PAOLA</t>
  </si>
  <si>
    <t>LOLINI LEONARDO</t>
  </si>
  <si>
    <t>LONDINI ELENA</t>
  </si>
  <si>
    <t>LONZI  ANTONIO</t>
  </si>
  <si>
    <t>LOPEZ ISABELLA</t>
  </si>
  <si>
    <t>LORENZINI  MAURIZIO</t>
  </si>
  <si>
    <t>LORENZINI ANASTASIA</t>
  </si>
  <si>
    <t>LORENZINI GIULIANO</t>
  </si>
  <si>
    <t xml:space="preserve">LOTTI  VETURIA  </t>
  </si>
  <si>
    <t>LOUIMINE ANAS</t>
  </si>
  <si>
    <t>LOVARI MELISSA</t>
  </si>
  <si>
    <t>LOZZI  SIMONA</t>
  </si>
  <si>
    <t>LUCATTI ALENISA</t>
  </si>
  <si>
    <t>LUCESPETTACOLO</t>
  </si>
  <si>
    <t>LUCHI DONATELLA</t>
  </si>
  <si>
    <t>luongo rita</t>
  </si>
  <si>
    <t>LUPI DAVIDE</t>
  </si>
  <si>
    <t>LUSCHI TERESINA</t>
  </si>
  <si>
    <t>LUSCIANO  ANTONIO</t>
  </si>
  <si>
    <t>LUTTAZZI  ANNITA</t>
  </si>
  <si>
    <t>MACCARINI MARIANGELA</t>
  </si>
  <si>
    <t>MACCHELLI MARCO</t>
  </si>
  <si>
    <t>MACCHERINI  ORIETTA</t>
  </si>
  <si>
    <t>MACCHI EMMA</t>
  </si>
  <si>
    <t>MAESTRIPIERI ELDA</t>
  </si>
  <si>
    <t>MAFFEI MARCO</t>
  </si>
  <si>
    <t>MAGGI LUCIA</t>
  </si>
  <si>
    <t>MAGGIOTTO MARIO</t>
  </si>
  <si>
    <t>MAGI ROBERTO</t>
  </si>
  <si>
    <t>MAGNAI ARTEMISIA</t>
  </si>
  <si>
    <t>MAGNANI ALESSANDRO</t>
  </si>
  <si>
    <t>MAGNOLFI ERMINIA</t>
  </si>
  <si>
    <t>MAJCZAK ZBIGNIEW</t>
  </si>
  <si>
    <t>MALENTACCHI ALBERTO</t>
  </si>
  <si>
    <t>MALOSSI  MICHAEL</t>
  </si>
  <si>
    <t>MANCINESCHI MARCELLO</t>
  </si>
  <si>
    <t>MANCINI  GIOVANNI</t>
  </si>
  <si>
    <t>MANCUSO ROBERTO</t>
  </si>
  <si>
    <t xml:space="preserve">MANESCHI SYLVIE </t>
  </si>
  <si>
    <t>MANGANI PAOLA</t>
  </si>
  <si>
    <t>MANGIARACINA GAETANO</t>
  </si>
  <si>
    <t>MANGIARACINA LAURA</t>
  </si>
  <si>
    <t>MANGONI EMMANUEL</t>
  </si>
  <si>
    <t>MANISCALCO SALVINA</t>
  </si>
  <si>
    <t>MANNELLI  CARLA</t>
  </si>
  <si>
    <t>MANPOWER srl</t>
  </si>
  <si>
    <t>MANTIGLIONI SARA</t>
  </si>
  <si>
    <t>MANZONI MARIA GIOVANNA</t>
  </si>
  <si>
    <t>MARASA' VANNI</t>
  </si>
  <si>
    <t>MARASCIA ASIA</t>
  </si>
  <si>
    <t>MARCHETTINI BENEDETTO</t>
  </si>
  <si>
    <t>MARCHI  SARA</t>
  </si>
  <si>
    <t>MARCHINI CRISTIAN</t>
  </si>
  <si>
    <t>MARCHINI ELVIRA</t>
  </si>
  <si>
    <t xml:space="preserve">MARCO DRAGHI srls </t>
  </si>
  <si>
    <t>MARCONI  MANUEL</t>
  </si>
  <si>
    <t xml:space="preserve">MARCONI FRANCESCO </t>
  </si>
  <si>
    <t>MARELLI SABRI</t>
  </si>
  <si>
    <t>MARETTI IOLANDA</t>
  </si>
  <si>
    <t>MARGEAN ANDREEA ELENA</t>
  </si>
  <si>
    <t>MARGIACCHI  ROBERTA</t>
  </si>
  <si>
    <t>MARGIACCHI MONIA</t>
  </si>
  <si>
    <t>MARI ANNA</t>
  </si>
  <si>
    <t>MARIAN  MIHAELA FLORINA</t>
  </si>
  <si>
    <t>MARINI  MANFREDI</t>
  </si>
  <si>
    <t>MARIOTTI LARA</t>
  </si>
  <si>
    <t>MARIOTTI MASSIMO</t>
  </si>
  <si>
    <t>MAROUAN KENZA</t>
  </si>
  <si>
    <t>MARRONI ANGELA</t>
  </si>
  <si>
    <t>MARSH S.p.A.</t>
  </si>
  <si>
    <t>MARTELLINI LORENZO</t>
  </si>
  <si>
    <t>MARTELLINI TIZIANA</t>
  </si>
  <si>
    <t>MARTINI IMPIANTI snc di Martini Luca &amp; C.</t>
  </si>
  <si>
    <t>MARTINI SARA</t>
  </si>
  <si>
    <t>MARTINO  LUCA</t>
  </si>
  <si>
    <t>MARTORANA ANNA MARIA</t>
  </si>
  <si>
    <t>MARZOCCHI MATTEO</t>
  </si>
  <si>
    <t>MASCELLONI BOCCI  ANA ESPERANZA</t>
  </si>
  <si>
    <t>MASSAI DANIELA</t>
  </si>
  <si>
    <t>MASSARRI  MARCELLA</t>
  </si>
  <si>
    <t>MASSONI  GABRIELLA</t>
  </si>
  <si>
    <t>MATERAZZI  MARISA</t>
  </si>
  <si>
    <t>MATIAS  FARIJE</t>
  </si>
  <si>
    <t>MATTAFIRRI RITA</t>
  </si>
  <si>
    <t>MATTERA ELISA</t>
  </si>
  <si>
    <t>MATTIOLI  CRISTIANO</t>
  </si>
  <si>
    <t>MATTOCCI LUCIANA</t>
  </si>
  <si>
    <t>MATURO GASPARE ANTONIO</t>
  </si>
  <si>
    <t>MATURO PIO FRANCESCO</t>
  </si>
  <si>
    <t>MATURO STEFANO</t>
  </si>
  <si>
    <t>MAYR MARIA</t>
  </si>
  <si>
    <t>MAZZI  SANTINA</t>
  </si>
  <si>
    <t>MAZZI TONINI MAICOL</t>
  </si>
  <si>
    <t>MAZZINI GAIA</t>
  </si>
  <si>
    <t>MAZZOLI ELENA</t>
  </si>
  <si>
    <t>MAZZOLI QUINTA</t>
  </si>
  <si>
    <t>MAZZONE ANTONIA</t>
  </si>
  <si>
    <t>MAZZUOLI DINO</t>
  </si>
  <si>
    <t>MAZZUOLI GIULIA</t>
  </si>
  <si>
    <t>MAZZUOLI LETIZIA</t>
  </si>
  <si>
    <t>MEARELLI CLAUDIA</t>
  </si>
  <si>
    <t>MEATTINI  GABRIELLA</t>
  </si>
  <si>
    <t>MECACCI ELISABETTA</t>
  </si>
  <si>
    <t>MECACCI LORENA</t>
  </si>
  <si>
    <t>MEDAGLINI LUCA</t>
  </si>
  <si>
    <t>MEDAGLINI MARIA</t>
  </si>
  <si>
    <t>MEDOLI VALENTINA</t>
  </si>
  <si>
    <t>MELILLO IGNAZIO</t>
  </si>
  <si>
    <t>MELLINI SIMONA</t>
  </si>
  <si>
    <t>MELOGRANO Società Cooperativa Sociale</t>
  </si>
  <si>
    <t>MELOTTI ARIANNA</t>
  </si>
  <si>
    <t>Mema Sajmir</t>
  </si>
  <si>
    <t>MENALE GIULIA</t>
  </si>
  <si>
    <t>MENCACCI FRANCO</t>
  </si>
  <si>
    <t>MENICAGLI CRISTINA</t>
  </si>
  <si>
    <t>MERELLI RICCARDO</t>
  </si>
  <si>
    <t>MESSAGGERIE SCACCHISTICHE</t>
  </si>
  <si>
    <t>METANO TOSCANA SRL</t>
  </si>
  <si>
    <t>METTA LUCIA</t>
  </si>
  <si>
    <t>MEZZADRI AUGUSTO</t>
  </si>
  <si>
    <t>MEZZATESTA RITA</t>
  </si>
  <si>
    <t>CREDITI COMUNE ROCCASTRADA</t>
  </si>
  <si>
    <t>CREDITI COMUNE SCANSANO</t>
  </si>
  <si>
    <t>CREDITI V/ COMUNI (CONTO DI RIEPILOGO)</t>
  </si>
  <si>
    <t>B.II.4.a</t>
  </si>
  <si>
    <t>Crediti v/aziende sanitarie pubbliche della Regione</t>
  </si>
  <si>
    <t>CREDITI V/ AZIENDE SANITARIE REGIONALI (CONTO DI RIEPILOGO)</t>
  </si>
  <si>
    <t>CREDITI V/AZIENDA USL TOSCANA SUD EST</t>
  </si>
  <si>
    <t>B.II.6</t>
  </si>
  <si>
    <t>Crediti v/Erario</t>
  </si>
  <si>
    <t>ACCONTO IRES</t>
  </si>
  <si>
    <t>ACCONTO IRAP</t>
  </si>
  <si>
    <t>B.II.7</t>
  </si>
  <si>
    <t>Crediti v/altri</t>
  </si>
  <si>
    <t>CLIENTI (CONTO DI RIEPILOGO)</t>
  </si>
  <si>
    <t>FATTURE DA EMETTERE</t>
  </si>
  <si>
    <t>NOTE DI CREDITO DA EMETTERE</t>
  </si>
  <si>
    <t>FONDO SVALUTAZIONE CREDITI</t>
  </si>
  <si>
    <t>CREDITI VERSO ENTI DI PREVIDENZA</t>
  </si>
  <si>
    <t>INAIL A CREDITO</t>
  </si>
  <si>
    <t>CREDITI PER CONTRIBUTI PREVIDENZIALI</t>
  </si>
  <si>
    <t>CREDITI DA ALTRI ENTI</t>
  </si>
  <si>
    <t>CREDITI DA ALTRI ENTI PUBBLICI (CONTO DI RIEPILOGO)</t>
  </si>
  <si>
    <t>CREDITI DA PRIVATI NO FATTURE</t>
  </si>
  <si>
    <t>ACCONTI E DEPOSITI CAUZIONALI A BREVE TERMINE</t>
  </si>
  <si>
    <t>ALTRI CREDITI DIVERSI</t>
  </si>
  <si>
    <t>DEPOSITI CAUZIONALI A FORNITORI</t>
  </si>
  <si>
    <t>CAUZIONI DIVERSE</t>
  </si>
  <si>
    <t>B.IV</t>
  </si>
  <si>
    <t>B.IV.1</t>
  </si>
  <si>
    <t>Cassa</t>
  </si>
  <si>
    <t>CASSA ECONOMALE</t>
  </si>
  <si>
    <t>B.IV.4</t>
  </si>
  <si>
    <t>Conto corrente postale</t>
  </si>
  <si>
    <t>CONTO CORRENTE POSTALE</t>
  </si>
  <si>
    <t>C.II</t>
  </si>
  <si>
    <t>RISCONTI ATTIVI</t>
  </si>
  <si>
    <t>FONDO DI DOTAZIONE</t>
  </si>
  <si>
    <t>FONDO DOTAZIONE</t>
  </si>
  <si>
    <t>Finanziamenti da Regione per investimenti</t>
  </si>
  <si>
    <t>FINANZIAMENTI DA REGIONE IN C/CAPITALE</t>
  </si>
  <si>
    <t>A.IV</t>
  </si>
  <si>
    <t>ALTRE RISERVE</t>
  </si>
  <si>
    <t>FONDO DI RISERVA</t>
  </si>
  <si>
    <t>A.VI</t>
  </si>
  <si>
    <t>UTILI (PERDITE) PORTATI A NUOVO</t>
  </si>
  <si>
    <t>UTILI (PERDITE) PORTATE A NUOVO</t>
  </si>
  <si>
    <t>A.VII</t>
  </si>
  <si>
    <t>UTILE (PERDITA) DELL'ESERCIZIO</t>
  </si>
  <si>
    <t>UTILE(PERDITA) DI ESERCIZIO</t>
  </si>
  <si>
    <t>Quote inutilizzate contributi di parte corrente vincolati</t>
  </si>
  <si>
    <t>QUOTE INUTILIZZATE CONTRIBUTI DA REGIONE FRAS</t>
  </si>
  <si>
    <t>QUOTE INUTILIZZATE CONTRIBUTI DA REGIONE FNA</t>
  </si>
  <si>
    <t xml:space="preserve">QUOTE INUTILIZZATE CONTRIBUTI DA REGIONE ALTRI </t>
  </si>
  <si>
    <t>QUOTE INUTILIZZATE CONTRIBUTI DA ALTRI ENTI</t>
  </si>
  <si>
    <t>B.V</t>
  </si>
  <si>
    <t>Altri fondi oneri</t>
  </si>
  <si>
    <t>FONDO ONERI FUTURI</t>
  </si>
  <si>
    <t>TFR personale dipendente</t>
  </si>
  <si>
    <t>TRATTAMENTO FINE RAPPORTO PERSONALE DIPENDENTE ANTE 2019</t>
  </si>
  <si>
    <t>D.II</t>
  </si>
  <si>
    <t>Debiti v/Stato</t>
  </si>
  <si>
    <t>DEBITI V/STATO (CONTO DI RIEPILOGO)</t>
  </si>
  <si>
    <t>D.IV</t>
  </si>
  <si>
    <t>Debiti v/Comuni</t>
  </si>
  <si>
    <t>DEBITI VERSO COMUNE FOLLONICA</t>
  </si>
  <si>
    <t>DEBITI VERSO COMUNE GAVORRANO</t>
  </si>
  <si>
    <t>DEBITI VERSO COMUNE MASSA MARITTIMA</t>
  </si>
  <si>
    <t>DEBITI VERSO COMUNE MONTIERI</t>
  </si>
  <si>
    <t>DEBITI VERSO COMUNE GROSSETO</t>
  </si>
  <si>
    <t>DEBITI VERSO COMUNE ROCCASTRADA</t>
  </si>
  <si>
    <t>DEBITI VERSO COMUNE SCANSANO</t>
  </si>
  <si>
    <t>DEBITI V/COMUNI (CONTO DI RIEPILOGO)</t>
  </si>
  <si>
    <t>D.V.d</t>
  </si>
  <si>
    <t>Debiti v/aziende sanitarie pubbliche della Regione per altre prestazioni</t>
  </si>
  <si>
    <t>DEBITI V/ AZIENDA USL TOSCANA SUD EST</t>
  </si>
  <si>
    <t>DEBITI V/ AZIENDE SANITARIE (CONTO DI RIEPILOGO)</t>
  </si>
  <si>
    <t>D.VII</t>
  </si>
  <si>
    <t>Debiti v/fornitori</t>
  </si>
  <si>
    <t>FORNITORI (CONTO DI RIEPILOGO)</t>
  </si>
  <si>
    <t>DEBITI PER CONTRATTI LAVORO AUTONOMO (CONTO DI RIEPILOGO)</t>
  </si>
  <si>
    <t>FATTURE DA RICEVERE</t>
  </si>
  <si>
    <t>NOTE DI CREDITO DA RICEVERE</t>
  </si>
  <si>
    <t>DEBITI CREDITI PARTITE DI GIRO</t>
  </si>
  <si>
    <t>D.VIII</t>
  </si>
  <si>
    <t>Debiti v/Istituto Tesoriere</t>
  </si>
  <si>
    <t>DEBITI V/ISTITUTO TESORIERE PER ANTICIPAZIONE DI TESORERIA</t>
  </si>
  <si>
    <t>D.IX</t>
  </si>
  <si>
    <t>Debiti tributari</t>
  </si>
  <si>
    <t xml:space="preserve">ERARIO C/IMPOSTE IRAP </t>
  </si>
  <si>
    <t xml:space="preserve">RITENUTE IRPEF DIPENDENTI </t>
  </si>
  <si>
    <t xml:space="preserve">RITENUTE IRPEF COD. 1040-1041 </t>
  </si>
  <si>
    <t>ERARIO C/IVA ART.17 TER SPLIT PAYMENT</t>
  </si>
  <si>
    <t>ERARIO C/IVA SPLIT NON GESTITO A PARTITE</t>
  </si>
  <si>
    <t>D.XI</t>
  </si>
  <si>
    <t>Debiti v/istituti previdenziali, assistenziali e sicurezza sociale</t>
  </si>
  <si>
    <t>DEBITI V/INPS</t>
  </si>
  <si>
    <t>DEBITI V/INAIL</t>
  </si>
  <si>
    <t>DEBITI V/INPDAP - CPDEL</t>
  </si>
  <si>
    <t>D.XII</t>
  </si>
  <si>
    <t>Debiti v/ altri</t>
  </si>
  <si>
    <t>DEBITI V/PERSONALE DIPENDENTE</t>
  </si>
  <si>
    <t>FONDO PER CONTRATTO DECENTRATO ANTE 2019</t>
  </si>
  <si>
    <t>Fondo Condizioni di Lavoro ed Incarichi art. 80 CCNL 2016 - 2018</t>
  </si>
  <si>
    <t>Fondo Premialità e Fasce art. 81 CCNL 2016 - 2018</t>
  </si>
  <si>
    <t>CESSIONE STIPENDI</t>
  </si>
  <si>
    <t>DEBITO IMPOSTA SOSTITUTIVA RIVALUTAZIONE TFR</t>
  </si>
  <si>
    <t>RITENUTE SINDACALI</t>
  </si>
  <si>
    <t>ALTRI DEBITI V/PERSONALE DIPENDENTE</t>
  </si>
  <si>
    <t>DEBITI V/ORGANI ISTITUZIONALI</t>
  </si>
  <si>
    <t>DEBITI VS. BORSISTI E LAV.AUTONOMI OCCASIONALI</t>
  </si>
  <si>
    <t>DEBITI VERSO ASSISTITI PER CONTRIBUTI E RIMBORSI (CONTO DI RIEPILOGO)</t>
  </si>
  <si>
    <t>DEBITI VERSO ALTRI ENTI</t>
  </si>
  <si>
    <t>F/DO RIT.GARANZIA USCITA SICUREZZA</t>
  </si>
  <si>
    <t xml:space="preserve">F/DO RIT.GARANZIA ARCOBALENO </t>
  </si>
  <si>
    <t xml:space="preserve">F/DO RIT.GARANZIA SERVIZITALIA </t>
  </si>
  <si>
    <t xml:space="preserve">F/DO RIT.GARANZIA ONLUS PASTI </t>
  </si>
  <si>
    <t xml:space="preserve">F/DO RIT.GARANZIA LISA </t>
  </si>
  <si>
    <t xml:space="preserve">F/DO RIT.A GARANZIA </t>
  </si>
  <si>
    <t>DEPOSITI CAUZIONALI CLIENTI</t>
  </si>
  <si>
    <t>DEBITI DIVERSI</t>
  </si>
  <si>
    <t>DEPOSITI CAUZIONALI DA FORNITORI</t>
  </si>
  <si>
    <t>DEBITI V/ALTRI (CONTO DI RIEPILOGO)</t>
  </si>
  <si>
    <t>E.I</t>
  </si>
  <si>
    <t>Ratei passivi</t>
  </si>
  <si>
    <t>RATEI PASSIVI</t>
  </si>
  <si>
    <t>A.I.b.1</t>
  </si>
  <si>
    <t>Contributi da Regione o Provincia autonoma (extra fondo) '- vincolati</t>
  </si>
  <si>
    <t>CONTRIBUTI IN CONTO ESERCIZIO FONDO NON AUTOSUFFICIENZA</t>
  </si>
  <si>
    <t>CONTRIBUTI IN CONTO ESERCIZIO FONDO NON AUTOSUFFICIENZA 0-64</t>
  </si>
  <si>
    <t>CONTRIBUTI IN CONTO ESERCIZIO DA REGIONE FRAS</t>
  </si>
  <si>
    <t>CONTRIBUTI IN CONTO ESERCIZIO DA REGIONE FNPS</t>
  </si>
  <si>
    <t>A.I.b.4</t>
  </si>
  <si>
    <t>Contributi da Regione o Provincia autonoma (extra fondo) '- altro</t>
  </si>
  <si>
    <t>CONTRIBUTO FUSIONE SDS</t>
  </si>
  <si>
    <t>CONTRIBUTI DA REGIONE ALTRI FONDI</t>
  </si>
  <si>
    <t>A.I.b.6</t>
  </si>
  <si>
    <t>Contributi da altri soggetti pubblici</t>
  </si>
  <si>
    <t>CONTRIBUTI COMUNE FOLLONICA</t>
  </si>
  <si>
    <t>CONTRIBUTI COMUNE GAVORRANO</t>
  </si>
  <si>
    <t>CONTRIBUTI COMUNE MASSA MARITTIMA</t>
  </si>
  <si>
    <t>CONTRIBUTI COMUNE MONTEROTONDO</t>
  </si>
  <si>
    <t>CONTRIBUTI COMUNE MONTIERI</t>
  </si>
  <si>
    <t>CONTRIBUTI COMUNE SCARLINO</t>
  </si>
  <si>
    <t>CONTRIBUTI COMUNE ARCIDOSSO</t>
  </si>
  <si>
    <t>CONTRIBUTI COMUNE CASTEL DEL PIANO</t>
  </si>
  <si>
    <t>CONTRIBUTI COMUNE CASTELL'AZZARA</t>
  </si>
  <si>
    <t>CONTRIBUTI COMUNE CINIGIANO</t>
  </si>
  <si>
    <t>CONTRIBUTI COMUNE ROCCALBEGNA</t>
  </si>
  <si>
    <t>CONTRIBUTI COMUNE SANTA FIORA</t>
  </si>
  <si>
    <t>CONTRIBUTI COMUNE SEGGIANO</t>
  </si>
  <si>
    <t>CONTRIBUTI COMUNE SEMPRONIANO</t>
  </si>
  <si>
    <t>CONTRIBUTI COMUNE CAMPAGNATICO</t>
  </si>
  <si>
    <t>CONTRIBUTI COMUNE CASTIGLIONE DELLA PESCAIA</t>
  </si>
  <si>
    <t>CONTRIBUTI COMUNE CIVITELLA-PAGANICO</t>
  </si>
  <si>
    <t>CONTRIBUTI COMUNE GROSSETO</t>
  </si>
  <si>
    <t>CONTRIBUTI COMUNE ROCCASTRADA</t>
  </si>
  <si>
    <t>CONTRIBUTI COMUNE SCANSANO</t>
  </si>
  <si>
    <t xml:space="preserve">CONTRIBUTI DA PROVINCIA PER TRASPORTO SCOLASTICO SCUOLE </t>
  </si>
  <si>
    <t>CONTRIBUTI DA AMMINISTRAZIONI PUBBLICA CENTRALE</t>
  </si>
  <si>
    <t>CONTRIBUTI DA ENTI PREVIDENZA</t>
  </si>
  <si>
    <t>CONTRIBUTI DA ALTRI ENTI</t>
  </si>
  <si>
    <t>A.I.d</t>
  </si>
  <si>
    <t>Contributi in c/esercizio '- da privati</t>
  </si>
  <si>
    <t>CONTRIBUTI DA PRIVATI</t>
  </si>
  <si>
    <t>A.V</t>
  </si>
  <si>
    <t>Concorsi recuperi e rimborsi</t>
  </si>
  <si>
    <t>COMPARTECIPAZIONE ASS. DOMICILIARE  ANZIANI</t>
  </si>
  <si>
    <t>COMPARTECIPAZIONE ASS. DOMICILIARE NON AUTOSUFFICIENZA</t>
  </si>
  <si>
    <t>COMPARTECIPAZIONE ASS. DOMICILIARE DISABILI</t>
  </si>
  <si>
    <t>COMPARTECIPAZIONE ASS. DOMICILIARE EDUCATIVA</t>
  </si>
  <si>
    <t>COMPARTECIPAZIONE EMERGENZA ABITATIVA</t>
  </si>
  <si>
    <t>COMPARTECIPAZIONE PROGETTO NON PIU SOLI</t>
  </si>
  <si>
    <t>COMPARTECIPAZIONE SERVIZI EDUCATIVI</t>
  </si>
  <si>
    <t>COMPARTECIPAZIONE SERVIZI SEMI-RESIDENZIALI DISABILI</t>
  </si>
  <si>
    <t>RETTA RSA NON AUTOSUFFICIENTI</t>
  </si>
  <si>
    <t>RETTA RSA AUTOSUFFICIENTI</t>
  </si>
  <si>
    <t>RETTE RSA SEMIRESIDENZIALE</t>
  </si>
  <si>
    <t>RETTE RICOVERO DI SOLLIEVO RSA</t>
  </si>
  <si>
    <t>RETTE RA</t>
  </si>
  <si>
    <t>RUSTICI FRANCESCO</t>
  </si>
  <si>
    <t>S.F.E.L. - SCUOLA DI FORMAZIONE ENTI LOCALI PROVIN</t>
  </si>
  <si>
    <t>SABATINI ALESSANDRO</t>
  </si>
  <si>
    <t>SABATINI IURA</t>
  </si>
  <si>
    <t>SACCHI MARINA</t>
  </si>
  <si>
    <t>SAIDOV ILKHOM</t>
  </si>
  <si>
    <t>SAIDOVA  MARGARITA</t>
  </si>
  <si>
    <t>SALHI ELADAWI MOUNIRA</t>
  </si>
  <si>
    <t>SALIC ALMA</t>
  </si>
  <si>
    <t>SALVADORI MARIA GRAZIA</t>
  </si>
  <si>
    <t>SANCHEZ ALMONTE DELEYNI</t>
  </si>
  <si>
    <t>SANCHEZ RODRIGUEZ  RAISA AGUSTINA</t>
  </si>
  <si>
    <t>SANDRA SERGIO</t>
  </si>
  <si>
    <t>SANDRELLI LEONARDO</t>
  </si>
  <si>
    <t>SANITARIA ORTOPEDICA GROSSETANA</t>
  </si>
  <si>
    <t>SANNA SALVATORE</t>
  </si>
  <si>
    <t>SANTELLA  LORIANA</t>
  </si>
  <si>
    <t>SANTELLI SOFIA</t>
  </si>
  <si>
    <t>SANTI  MARILENA</t>
  </si>
  <si>
    <t>SANTI TERESA</t>
  </si>
  <si>
    <t>SANTIN ESTERINA</t>
  </si>
  <si>
    <t>SANTINI  BRUNETTA</t>
  </si>
  <si>
    <t>SANTINI DUSE</t>
  </si>
  <si>
    <t>SANTIOLI ANGELICA</t>
  </si>
  <si>
    <t>SANTONI LORENZO</t>
  </si>
  <si>
    <t>SANTONI VIRGINIA</t>
  </si>
  <si>
    <t>SARNO  SARA</t>
  </si>
  <si>
    <t>SAVINI ROBERTO</t>
  </si>
  <si>
    <t>SAVOI ANDREINA</t>
  </si>
  <si>
    <t>SCADA' VANESSA</t>
  </si>
  <si>
    <t>SCALABRELLI RICCARDO</t>
  </si>
  <si>
    <t>SCALABRELLI VILMA</t>
  </si>
  <si>
    <t>SCALZO  ADA</t>
  </si>
  <si>
    <t>SCARA' ELIAS</t>
  </si>
  <si>
    <t>SCARPINI ELDA</t>
  </si>
  <si>
    <t>SCARSELLA MICHELA</t>
  </si>
  <si>
    <t>SCHEGGI DAVID</t>
  </si>
  <si>
    <t>SCHIRINZI ENZO</t>
  </si>
  <si>
    <t>SCIATTA  EMANUELE</t>
  </si>
  <si>
    <t>SCOGNAMIGLIO GIOVANNI</t>
  </si>
  <si>
    <t>SCOLESI  RICCARDO</t>
  </si>
  <si>
    <t>SCOLESI GIUSEPPE</t>
  </si>
  <si>
    <t>SCORSONE ROSARIO FRANCESCO</t>
  </si>
  <si>
    <t>SCUFFIOTTI MICHELE</t>
  </si>
  <si>
    <t>SCUOLA SUPERIORE SANT'ANNA</t>
  </si>
  <si>
    <t>SDYELAR SILVIA</t>
  </si>
  <si>
    <t>SE.PA. di Settimio Parnisari</t>
  </si>
  <si>
    <t>SECONDI  ELISA</t>
  </si>
  <si>
    <t>SEGANTINI VANDA</t>
  </si>
  <si>
    <t>SEGATORI ALBA</t>
  </si>
  <si>
    <t>SEGHI TINA</t>
  </si>
  <si>
    <t>SEGUINO SALVATORE</t>
  </si>
  <si>
    <t>SELMANI  ZIZE</t>
  </si>
  <si>
    <t>SEMAR srl</t>
  </si>
  <si>
    <t>SEMOLIC ALESSANDRA</t>
  </si>
  <si>
    <t>SEMPLICI GIUSEPPE</t>
  </si>
  <si>
    <t>SERAVALLE ILVA</t>
  </si>
  <si>
    <t>SERENARI ALESSANDRO</t>
  </si>
  <si>
    <t>SERI ALESSANDRO</t>
  </si>
  <si>
    <t>SERINI ALICE</t>
  </si>
  <si>
    <t>SERINI NOVARA</t>
  </si>
  <si>
    <t>SERVELLO ANGELO</t>
  </si>
  <si>
    <t>SERVIZIO ELETTRICO NAZIONALE SPA</t>
  </si>
  <si>
    <t>SERVIZITALIA S.P.A</t>
  </si>
  <si>
    <t>SETTE SALVATORE</t>
  </si>
  <si>
    <t>SETTEPASSI BENEDETTA</t>
  </si>
  <si>
    <t>SEVERI RINO</t>
  </si>
  <si>
    <t>SHAMKU  ENKELETA</t>
  </si>
  <si>
    <t>shevchuk  lyudmyla</t>
  </si>
  <si>
    <t>SIBILANO  FELICE</t>
  </si>
  <si>
    <t>SIBILIO ANNA</t>
  </si>
  <si>
    <t>SIGNORI LORELLA</t>
  </si>
  <si>
    <t>SIGNORINI BRUNA MARIA</t>
  </si>
  <si>
    <t>SILVAGNI CLARA</t>
  </si>
  <si>
    <t>SIMION  VALERIA</t>
  </si>
  <si>
    <t>SIMIONATO DIEGO</t>
  </si>
  <si>
    <t>SIMURG CONSULENZE E SERVIZI snc</t>
  </si>
  <si>
    <t>SINA  FATMIR</t>
  </si>
  <si>
    <t>SINA  KLEVIS</t>
  </si>
  <si>
    <t>SIRAM</t>
  </si>
  <si>
    <t>SISTEMA s.r.l.</t>
  </si>
  <si>
    <t>SITEL 2.0 S.N.C.</t>
  </si>
  <si>
    <t>SMOQI ALESSIO</t>
  </si>
  <si>
    <t>SOCCI MICHELE</t>
  </si>
  <si>
    <t>SOCIETA' CONSORTILE ENERGIA TOSCANA - CET</t>
  </si>
  <si>
    <t>SOCIETA' FILARMONICA G.VERDI ROCCATEDERIGHI</t>
  </si>
  <si>
    <t>Società Coop. AFORISMA</t>
  </si>
  <si>
    <t>Società Filarmonica BANDA DI TORNIELLA</t>
  </si>
  <si>
    <t>SOLIMENO  ANDREA</t>
  </si>
  <si>
    <t>SORRENTINO ANTONELLA</t>
  </si>
  <si>
    <t>SPADONI  CLAUDIO</t>
  </si>
  <si>
    <t>SPAGNIUOLO CARMINE LUIGI</t>
  </si>
  <si>
    <t>SPAGNIUOLO LUIGI</t>
  </si>
  <si>
    <t>SPAGNOLI ELENA</t>
  </si>
  <si>
    <t>SPARTANWEB SRL</t>
  </si>
  <si>
    <t>SPINA  GENNARO</t>
  </si>
  <si>
    <t>SPINETTI  MARIANNA</t>
  </si>
  <si>
    <t>SPYCHER  THEOPHIL WALTER</t>
  </si>
  <si>
    <t>SQUILLANTE ENRICO GIOVANNI</t>
  </si>
  <si>
    <t>STACCHINI LORENA</t>
  </si>
  <si>
    <t>STAMENOVA PETKANA ANDREEVA</t>
  </si>
  <si>
    <t>STANGHELLINI MARCO</t>
  </si>
  <si>
    <t>STANGHELLINI S.R.L.</t>
  </si>
  <si>
    <t>STEFANI IRENE NEREA</t>
  </si>
  <si>
    <t>STELLINI  ANNA ROSA</t>
  </si>
  <si>
    <t>STEMA SRL</t>
  </si>
  <si>
    <t>STOUKALOVA OLGA</t>
  </si>
  <si>
    <t>STRACCIALINI GIOVANNINA</t>
  </si>
  <si>
    <t>STRUFFALDI LUCIA</t>
  </si>
  <si>
    <t>STUDIO ASSOCIATO T&amp;C</t>
  </si>
  <si>
    <t>STUDIO CARRI LEONI</t>
  </si>
  <si>
    <t>STUDIO LEGALE ANTICHI - ASSOCIAZIONE TRA AVVOCATI</t>
  </si>
  <si>
    <t>STUDIO LEGALE ASSOCIATO AVV. RAFFAELE E BENEDETTA</t>
  </si>
  <si>
    <t>SULEJMANOVSKI NEDJDET</t>
  </si>
  <si>
    <t>SULEMANOVSKI  DJEVDJET</t>
  </si>
  <si>
    <t>SUPERCHI ROBERTA</t>
  </si>
  <si>
    <t>SUSANNA VIVIANA</t>
  </si>
  <si>
    <t>SUSIN  ANNAPAOLA</t>
  </si>
  <si>
    <t>SVETONI NORINA</t>
  </si>
  <si>
    <t>SYROTYUK  YEVHENIYA</t>
  </si>
  <si>
    <t>TABACCHERIA N.5 - SOLDATI-</t>
  </si>
  <si>
    <t>TADDEI  CARLO</t>
  </si>
  <si>
    <t>TADDEI CINZIA</t>
  </si>
  <si>
    <t>TAGLIAFERRI MARIA</t>
  </si>
  <si>
    <t>TALARICO LORENZO</t>
  </si>
  <si>
    <t>TALIANI LUCIANO</t>
  </si>
  <si>
    <t>TALIANI RENZO</t>
  </si>
  <si>
    <t>TALONE ELEONORA</t>
  </si>
  <si>
    <t>TARANTINO FRANCESCO</t>
  </si>
  <si>
    <t>TARASSI ELIDIA</t>
  </si>
  <si>
    <t>TARICONE GIULIANO</t>
  </si>
  <si>
    <t>Tassi Livia</t>
  </si>
  <si>
    <t>TASSI OMAR</t>
  </si>
  <si>
    <t>TAVERNESE SONIA</t>
  </si>
  <si>
    <t>TAXI 1729</t>
  </si>
  <si>
    <t>TELECOM ITALIA S.P.A.</t>
  </si>
  <si>
    <t>TELEPASS spa</t>
  </si>
  <si>
    <t>TEMPERANI ALBA</t>
  </si>
  <si>
    <t>TEMPINI IVA</t>
  </si>
  <si>
    <t>TENERINI MAURO</t>
  </si>
  <si>
    <t>TEODORANI GASTONE</t>
  </si>
  <si>
    <t>TERMINALI ALEXANDRO</t>
  </si>
  <si>
    <t>TERMINALI MANUELA</t>
  </si>
  <si>
    <t>TERMOTECH SAS DI GRECHI RICCARDO &amp; C.</t>
  </si>
  <si>
    <t>TESAURO Soc.Coop.va arl</t>
  </si>
  <si>
    <t>TESI  VOLZANA</t>
  </si>
  <si>
    <t>THE PLUS PLANET SCS</t>
  </si>
  <si>
    <t>THEOREMA SRL</t>
  </si>
  <si>
    <t>TIBERI  GINA</t>
  </si>
  <si>
    <t>TIBERI CHIARA</t>
  </si>
  <si>
    <t>TIBERI MIRENO</t>
  </si>
  <si>
    <t>TIBURZI LUANA</t>
  </si>
  <si>
    <t>TICCONI  GIOIA</t>
  </si>
  <si>
    <t>TIEZZI MARIA TERESA</t>
  </si>
  <si>
    <t>TIGLI CARLO</t>
  </si>
  <si>
    <t>TIGNOLA STEFANIA</t>
  </si>
  <si>
    <t>TIMPANARO  VITO</t>
  </si>
  <si>
    <t>TINIVELLI LILIANA</t>
  </si>
  <si>
    <t>TINTORI SANTI</t>
  </si>
  <si>
    <t>TIPU  MD</t>
  </si>
  <si>
    <t>TISCALI ITALIA SPA</t>
  </si>
  <si>
    <t>TISTARELLI IDRIA</t>
  </si>
  <si>
    <t>TOGNAZZI  FILIZIANA</t>
  </si>
  <si>
    <t>TOGNELLI  FRANCESCO</t>
  </si>
  <si>
    <t>TOGNOZZI GIACOMO</t>
  </si>
  <si>
    <t>TOLLAPI ANNA</t>
  </si>
  <si>
    <t>TOMA  ARBEN</t>
  </si>
  <si>
    <t>TONINELLI  MARCELLA</t>
  </si>
  <si>
    <t>TONINI  ILIA</t>
  </si>
  <si>
    <t>TONINI RENATA</t>
  </si>
  <si>
    <t>TONIONI  ADA</t>
  </si>
  <si>
    <t>TOP WINE</t>
  </si>
  <si>
    <t>TOPI CRISTIAN</t>
  </si>
  <si>
    <t>TORRINI  MARY</t>
  </si>
  <si>
    <t>TORRITI MARCELLO</t>
  </si>
  <si>
    <t>TOSONI  CINZIA</t>
  </si>
  <si>
    <t>TOTTI EMANUELE</t>
  </si>
  <si>
    <t>TOUNKAOUI MOHAMED</t>
  </si>
  <si>
    <t>TRAVERSARI MIRANDA</t>
  </si>
  <si>
    <t>TRAVERSARI SILVANA</t>
  </si>
  <si>
    <t>TREGLIA ALESSIA</t>
  </si>
  <si>
    <t>TREGLIA FRANCESCA</t>
  </si>
  <si>
    <t xml:space="preserve">TREVIGLIO MARIAPIA </t>
  </si>
  <si>
    <t>TRICASE FRANCESCO</t>
  </si>
  <si>
    <t>TRIDELLO GIADA</t>
  </si>
  <si>
    <t>TRIVULZI  ANNA MARIA</t>
  </si>
  <si>
    <t>TRONCON NICOLA</t>
  </si>
  <si>
    <t>TRONCONI ELISABETTA</t>
  </si>
  <si>
    <t>TRONCONI FRANCO</t>
  </si>
  <si>
    <t>TRUBCHANINOVA TATIANA</t>
  </si>
  <si>
    <t>TUFANO  ANTONIO</t>
  </si>
  <si>
    <t>TULIANI  SILVANO</t>
  </si>
  <si>
    <t>TURCULET ALESIA TEODORA</t>
  </si>
  <si>
    <t>TURIN RICCARDO</t>
  </si>
  <si>
    <t>TURTORO FILOMENA ASSUNTA</t>
  </si>
  <si>
    <t>TUTTINI IPPOLITA</t>
  </si>
  <si>
    <t>TV9 TELEMAREMMA srl</t>
  </si>
  <si>
    <t>UDILA' MIHAELA GABRIELA</t>
  </si>
  <si>
    <t>UIL ENTI LOCALI</t>
  </si>
  <si>
    <t>UISP COMITATO DI GROSSETO</t>
  </si>
  <si>
    <t xml:space="preserve">UMBERTO TRUST </t>
  </si>
  <si>
    <t>UNEP CORTE DI APPELLO BRESCIA</t>
  </si>
  <si>
    <t>UNIEURO</t>
  </si>
  <si>
    <t xml:space="preserve">UNIONE DEI COMUNI MONTANI AMIATA GROSSETANA </t>
  </si>
  <si>
    <t>UNIVERSITA' DEGLI STUDI DI SIENA</t>
  </si>
  <si>
    <t>UPADHAYAY  SABRINA</t>
  </si>
  <si>
    <t>URBANI GILDA MARIA</t>
  </si>
  <si>
    <t>URITU LAURENTIU ANDREI</t>
  </si>
  <si>
    <t>USTICANO  PAOLA MARIA LETIZIA</t>
  </si>
  <si>
    <t>VA INTERIOR DESIGN DI VALACCHI ADALBERTA</t>
  </si>
  <si>
    <t>VADI LELIA</t>
  </si>
  <si>
    <t>VAGAGGINI PASSIDEA</t>
  </si>
  <si>
    <t>VALENTE VALENTINA</t>
  </si>
  <si>
    <t>VALORI CRISTIAN</t>
  </si>
  <si>
    <t>VANIA DI PREZIOTTI VANIA &amp; C SAS</t>
  </si>
  <si>
    <t>VANNINI  PATRIZIA</t>
  </si>
  <si>
    <t>VANNINI GIANCARLO</t>
  </si>
  <si>
    <t>VANNUCCI  GINA</t>
  </si>
  <si>
    <t>VANORE SOFIA</t>
  </si>
  <si>
    <t>VARGAS DE PENA ANDREA</t>
  </si>
  <si>
    <t>VECCHIARELLI INES</t>
  </si>
  <si>
    <t>VEGNI VALERIO</t>
  </si>
  <si>
    <t>VELIU  RITON</t>
  </si>
  <si>
    <t>VELIU  RUZAIL</t>
  </si>
  <si>
    <t>VELKO LUIZA</t>
  </si>
  <si>
    <t>VELLA  VINCENZO</t>
  </si>
  <si>
    <t>VENANZI  MARIO</t>
  </si>
  <si>
    <t>VENDITTOZZI GEMMA</t>
  </si>
  <si>
    <t>VENERABILE ARCICONFRATERNITA DI MISERICORDIA</t>
  </si>
  <si>
    <t>VENINATA  MARIO</t>
  </si>
  <si>
    <t>VENTURA LORENZO</t>
  </si>
  <si>
    <t>VENTURELLI ALBINO</t>
  </si>
  <si>
    <t>VERGARI  ALBA MARIA</t>
  </si>
  <si>
    <t>VERGARI VULGANA</t>
  </si>
  <si>
    <t>VERRIA FATUSHE</t>
  </si>
  <si>
    <t>VESCOVO VALENTINA</t>
  </si>
  <si>
    <t>VICARELLI  ZOE</t>
  </si>
  <si>
    <t>VICEDOMINI  ANNA</t>
  </si>
  <si>
    <t>VICHI  OLGA</t>
  </si>
  <si>
    <t>VICHI AURORA</t>
  </si>
  <si>
    <t>VICHI GRAZIANO</t>
  </si>
  <si>
    <t>VICISANO  ALESSANDRA</t>
  </si>
  <si>
    <t>VIGGIANI MASSIMILIANO</t>
  </si>
  <si>
    <t>VIGNALI  IRIA</t>
  </si>
  <si>
    <t>VIGNALI  LUISA</t>
  </si>
  <si>
    <t>VIGNOLA PAOLO</t>
  </si>
  <si>
    <t>VILLA SAVARDO - Congregazione delle Suore Orsoline</t>
  </si>
  <si>
    <t>VILLANI ELISA</t>
  </si>
  <si>
    <t>VILLANI SABRINA</t>
  </si>
  <si>
    <t>vinciarelli elidia</t>
  </si>
  <si>
    <t>VINDEL HERNANDEZ  DILCIA YESSENIA</t>
  </si>
  <si>
    <t>Virga Sofia Maria</t>
  </si>
  <si>
    <t>VIRTUS MAREMMA ASD</t>
  </si>
  <si>
    <t>VITA ANTONIO</t>
  </si>
  <si>
    <t>VITALE  ANNA</t>
  </si>
  <si>
    <t>VITALONI  LUCIANO</t>
  </si>
  <si>
    <t>VOGLI EMIN</t>
  </si>
  <si>
    <t>VOGLI MARCO</t>
  </si>
  <si>
    <t>WALID  RACHIDA</t>
  </si>
  <si>
    <t>WIND STAR VIAGGI</t>
  </si>
  <si>
    <t>WIND TELECOMUNICAZIONE SPA</t>
  </si>
  <si>
    <t>Wind Tre S.p.A.</t>
  </si>
  <si>
    <t>WISZOWATA BOGUSLAWA</t>
  </si>
  <si>
    <t>WRONISZEWSKA  KATARZYNA SYLWIA</t>
  </si>
  <si>
    <t>XHAFA ERVIN</t>
  </si>
  <si>
    <t>yildiran fazil</t>
  </si>
  <si>
    <t>YILDIRAN FAZILCAN</t>
  </si>
  <si>
    <t>ZACCARIELLO LUCIA MILENA</t>
  </si>
  <si>
    <t>ZACHAROVSKA KATARINA</t>
  </si>
  <si>
    <t>ZAMBERNARDI  MATTEO</t>
  </si>
  <si>
    <t>ZAMPINI SANTINA</t>
  </si>
  <si>
    <t>ZANELLI  ADELE</t>
  </si>
  <si>
    <t>ZANNONER CLAUDIA</t>
  </si>
  <si>
    <t>ZARELIO PARASANITAL SAS</t>
  </si>
  <si>
    <t>ZELLA MARIA ASSUNTA</t>
  </si>
  <si>
    <t>zenobi viola</t>
  </si>
  <si>
    <t>ZERINI PIERO</t>
  </si>
  <si>
    <t>ZICCA MASSIMILIANO</t>
  </si>
  <si>
    <t>ZIZI  ALBERTO</t>
  </si>
  <si>
    <t>ZOI ORLANDO</t>
  </si>
  <si>
    <t>ZUCCHELLI DILIA</t>
  </si>
  <si>
    <t>ZUFFI  DORIANA</t>
  </si>
  <si>
    <t>IMMOBILIZZAZIONI</t>
  </si>
  <si>
    <t>Costi di ricerca e sviluppo</t>
  </si>
  <si>
    <t>Immobilizzazioni immateriali in corso e acconti</t>
  </si>
  <si>
    <t>Terreni</t>
  </si>
  <si>
    <t>Terreni disponibili</t>
  </si>
  <si>
    <t>Fabbricati</t>
  </si>
  <si>
    <t>Fabbricati non strumentali (disponibili)</t>
  </si>
  <si>
    <t>Oggetti d'arte</t>
  </si>
  <si>
    <t>Crediti finanziari</t>
  </si>
  <si>
    <t>Crediti finanziari v/Stato</t>
  </si>
  <si>
    <t>Crediti finanziari v/Regione</t>
  </si>
  <si>
    <t>Crediti finanziari v/partecipate</t>
  </si>
  <si>
    <t>Crediti finanziari v/altri</t>
  </si>
  <si>
    <t>Titoli</t>
  </si>
  <si>
    <t>Altri titoli</t>
  </si>
  <si>
    <t>ATTIVO CIRCOLANTE</t>
  </si>
  <si>
    <t>Rimanenze beni sanitari</t>
  </si>
  <si>
    <t>Rimanenze beni non sanitari</t>
  </si>
  <si>
    <t>Acconti per acquisti beni sanitari</t>
  </si>
  <si>
    <t>Acconti per acquisti beni non sanitari</t>
  </si>
  <si>
    <t>B.II</t>
  </si>
  <si>
    <t>Crediti v/Stato per spesa corrente e acconti</t>
  </si>
  <si>
    <t>CREDITI V/STATO (CONTO DI RIEPILOGO)</t>
  </si>
  <si>
    <t>Crediti v/Ministero della Salute per ricerca corrente</t>
  </si>
  <si>
    <t>Crediti v/Ministero della Salute per ricerca finalizzata</t>
  </si>
  <si>
    <t>B.II.1.d</t>
  </si>
  <si>
    <t>Crediti v/prefettura</t>
  </si>
  <si>
    <t>CREDITI V/PREFETTURE (CONTO DI RIEPILOGO)</t>
  </si>
  <si>
    <t>Crediti v/Regione o Provincia autonoma per spesa corrente</t>
  </si>
  <si>
    <t>Crediti v/Regione o Provincia Autonoma per finanziamento sanitario ordinario corrente</t>
  </si>
  <si>
    <t>Crediti v/Regione o Provincia Autonoma per finanziamento sanitario aggiuntivo corrente LEA</t>
  </si>
  <si>
    <t>Crediti v/Regione o Provincia Autonoma per finanziamento sanitario aggiuntivo corrente extra LEA</t>
  </si>
  <si>
    <t>CREDITI V/REGIONE (CONTO DI RIEPILOGO)</t>
  </si>
  <si>
    <t>Crediti v/Regione o Provincia autonoma per ricerca</t>
  </si>
  <si>
    <t>Crediti v/Regione o Provincia Autonoma per incremento fondo di dotazione</t>
  </si>
  <si>
    <t>Crediti v/Regione o Provincia Autonoma per ripiano perdite</t>
  </si>
  <si>
    <t>Crediti v/Regione o Provincia Autonoma per ricostituzione risorse da investimenti esercizi precedenti</t>
  </si>
  <si>
    <t xml:space="preserve">CREDITI V/ALTRE AZIENDE SANITARIE </t>
  </si>
  <si>
    <t>B.II.4.b</t>
  </si>
  <si>
    <t>Crediti v/aziende sanitarie pubbliche fuori Regione</t>
  </si>
  <si>
    <t>CREDITI V/ AZIENDE SANITARIE EXTRAREGIONE (CONTO DI RIEPILOGO)</t>
  </si>
  <si>
    <t>B.II.5</t>
  </si>
  <si>
    <t>Crediti v/società partecipate e/o enti dipendenti della Regione</t>
  </si>
  <si>
    <t>CREDITI V/ SOCIETA' PARTECIPATE E/O ENTI DIP.REGIONE (CONTO DI RIEPILOGO)</t>
  </si>
  <si>
    <t>ERARIO (CONTO DI RIEPILOGO)</t>
  </si>
  <si>
    <t>IVA SPLIT VENDITE</t>
  </si>
  <si>
    <t>CREDITI ISTITUTI SCOLASTICI</t>
  </si>
  <si>
    <t>CREDITI PER ANTICIPAZIONI PERSONALE DIPENDENTE</t>
  </si>
  <si>
    <t>TRASCO PARTITE APERTE (CLIENTI)</t>
  </si>
  <si>
    <t>Altri titoli che non costituiscono immobilizzazioni</t>
  </si>
  <si>
    <t>B.IV.2</t>
  </si>
  <si>
    <t>Istituto tesoriere</t>
  </si>
  <si>
    <t>B.IV.3</t>
  </si>
  <si>
    <t>Tesoreria Unica</t>
  </si>
  <si>
    <t>CONTO BANCA D'ITALIA</t>
  </si>
  <si>
    <t>RATEI E RISCONTI ATTIVI</t>
  </si>
  <si>
    <t>RATEI ATTIVI</t>
  </si>
  <si>
    <t>CONTI D'ORDINE</t>
  </si>
  <si>
    <t>TRASCODIFICA ( SALDI PATRIMONIALI BILANCIO 2018)</t>
  </si>
  <si>
    <t>D.III</t>
  </si>
  <si>
    <t>PATRIMONIO NETTO</t>
  </si>
  <si>
    <t>Finanziamenti per beni di prima dotazione</t>
  </si>
  <si>
    <t xml:space="preserve">RETTE COMUNITA EDUCATIVA </t>
  </si>
  <si>
    <t>RETTE CASA RIFUGIO</t>
  </si>
  <si>
    <t>ASSISTENZA EDUCATIVA SCOLASTICA</t>
  </si>
  <si>
    <t>QUOTE CAPITARIE RSA</t>
  </si>
  <si>
    <t>QUOTE CAPITARIE RSA QUOTE AGGIUNTIVE</t>
  </si>
  <si>
    <t>QUOTE CAPITARIE RSA FUORI ZONA GROSSETANA</t>
  </si>
  <si>
    <t>QUOTE CAPITARIE RSA RICOVERI DI SOLLIEVO</t>
  </si>
  <si>
    <t>RIMBORSI DA AZIENDA USL TOSCANA SUD EST</t>
  </si>
  <si>
    <t>ALTRI RIMBORSI DIVERSI</t>
  </si>
  <si>
    <t>ABBUONI E ARROTONDAMENTI ATTIVI</t>
  </si>
  <si>
    <t>Quota contributi in c/capitale imputata nell'esercizio</t>
  </si>
  <si>
    <t>UTILIZZO QUOTE CONTRIBUTI IN C/CAPITALE</t>
  </si>
  <si>
    <t>A.IX</t>
  </si>
  <si>
    <t>Altri ricavi e proventi</t>
  </si>
  <si>
    <t>ALTRI PROVENTI</t>
  </si>
  <si>
    <t>ADDEBITI BOLLO</t>
  </si>
  <si>
    <t>B.I.a</t>
  </si>
  <si>
    <t>Acquisti di beni sanitari</t>
  </si>
  <si>
    <t>MATERIALE SANITARIO VARIO</t>
  </si>
  <si>
    <t>B.I.b</t>
  </si>
  <si>
    <t>Acquisti di beni non sanitari</t>
  </si>
  <si>
    <t>CANCELLERIA</t>
  </si>
  <si>
    <t>LIBRI, RIVISTE E GIORNALI</t>
  </si>
  <si>
    <t>CARBURANTE AUTOMEZZI</t>
  </si>
  <si>
    <t>ALTR MATERIALI</t>
  </si>
  <si>
    <t>GENERI ALIMENTARI</t>
  </si>
  <si>
    <t>Acquisti di servizi sanitari per assistenza specialistica ambulatoriale</t>
  </si>
  <si>
    <t>ASSISTENZA INFERMIERISTICA</t>
  </si>
  <si>
    <t>B.II.l</t>
  </si>
  <si>
    <t>Acquisti prestazioni socio'-sanitarie a rilevanza sanitaria</t>
  </si>
  <si>
    <t>ASSISTENZA DOMICILIARE</t>
  </si>
  <si>
    <t>ASSISTENZA DOMICILIARE EDUCATIVA</t>
  </si>
  <si>
    <t>ASSISTENZA DOMICILIARE INTEGRATA</t>
  </si>
  <si>
    <t>ASSISTENZA AD PERSONAM IN AMBITO SCOLASTICO</t>
  </si>
  <si>
    <t>SERVIZIO PASTI A DOMICILIO</t>
  </si>
  <si>
    <t>CONVENZIONI TERZO SETTORE PER SERVIZI INTEGRATIVI</t>
  </si>
  <si>
    <t>CONVENZIONI TERZO SETTORE PER SERVIZI INTEGRATIVI SOCIALI</t>
  </si>
  <si>
    <t>SERVIZI SOCIO-ASSISTENZIALI ED EDUCATIVI DIURNI</t>
  </si>
  <si>
    <t>SERVIZI SOCIO-ASSISTENZIALI VARI</t>
  </si>
  <si>
    <t>SERVIZI LUDICO-RICREATIVI</t>
  </si>
  <si>
    <t>SERVIZI LUDICO-RICREATIVI ESTIVI</t>
  </si>
  <si>
    <t>COSTI PER SERVIZI EDUCATIVI INFANTILI</t>
  </si>
  <si>
    <t>COSTI PER SERVIZI CULTURALI</t>
  </si>
  <si>
    <t>ONERI SERVIZI SOCIO-ASSISTENZIALI RESIDENZIALI</t>
  </si>
  <si>
    <t>ONERI SERVIZI-SOCIO ASSISTENZIALI NON RESIDENZIALI</t>
  </si>
  <si>
    <t>ONERI PER RETTE IN ISITUTI RESIDENZIALI</t>
  </si>
  <si>
    <t>ONERI RETTE PER ISTITUTI SEMI-RESIDENZIALI</t>
  </si>
  <si>
    <t>ONERI RETTE COMUNITA EDUCATIVE</t>
  </si>
  <si>
    <t>ONERI RETTE INSERIMENTI TEMPORANEI</t>
  </si>
  <si>
    <t>CONVENZIONI GESTIONE STRUTTURA</t>
  </si>
  <si>
    <t>TRASPORTO SCOLASTICO</t>
  </si>
  <si>
    <t>TRASPORTO SOCIALE</t>
  </si>
  <si>
    <t>ALTRI COSTI SOCIALI</t>
  </si>
  <si>
    <t>B.II.n</t>
  </si>
  <si>
    <t>Rimborsi assegni e contributi sanitari</t>
  </si>
  <si>
    <t>CONTRIBUTI FONDO NON AUTOSUFFICIENZA</t>
  </si>
  <si>
    <t>CONTRIBUTI PROGETTO VITA INDIPENDENTE</t>
  </si>
  <si>
    <t>CONTRIBUTO INTEGRAZIONE AL REDDITO</t>
  </si>
  <si>
    <t>CONTRIBUTI AFFIDO MINORI</t>
  </si>
  <si>
    <t>CONTRIBUTI PER INSERIMENTI SOCIO-ASSISTENZIALI E RIABILITATIVI</t>
  </si>
  <si>
    <t>CONTRIBUTI AIUTO ALLA PERSONA</t>
  </si>
  <si>
    <t>CONTRIBUTI ASS. DOMICILIARE INDIRETTA</t>
  </si>
  <si>
    <t>CONTRIBUTI GRAVISSIME DISABILITA'</t>
  </si>
  <si>
    <t>CONTRIBUTI ASSEGNI DI CURA</t>
  </si>
  <si>
    <t>CONTRIBUTI EDUCATIVA INDIRETTA</t>
  </si>
  <si>
    <t>CONTRIBUTI EMERGENZA ABITATIVA</t>
  </si>
  <si>
    <t>CONTRIBUTI PROGETTO TOGETHER</t>
  </si>
  <si>
    <t>CONTRIBUTI PROGETTO HOME CARE PREMIUM</t>
  </si>
  <si>
    <t>ALTRI CONTRIBUTI ECONOMICI</t>
  </si>
  <si>
    <t>B.III.a</t>
  </si>
  <si>
    <t>Servizi non sanitari</t>
  </si>
  <si>
    <t>SERVIZIO MENSA STRUTTURE RESIDENZALI</t>
  </si>
  <si>
    <t>SERVIZIO MENSA PER SERVIZI DIURNI</t>
  </si>
  <si>
    <t>SERVIZI DI LAVANOLO</t>
  </si>
  <si>
    <t>SERVIZI DI PULIZIA</t>
  </si>
  <si>
    <t>BUONI PASTO DIPENDENTI</t>
  </si>
  <si>
    <t>UTENZE ELETTRICHE</t>
  </si>
  <si>
    <t>UTENZE TELEFONICHE RETE FISSA</t>
  </si>
  <si>
    <t>UTENZE ACQUEDOTTO</t>
  </si>
  <si>
    <t>UTENZE RISCALDAMENTO</t>
  </si>
  <si>
    <t>UTENZE TELEFONICHE - CELLULARI</t>
  </si>
  <si>
    <t>COSTI PER SERVIZI TECNICI-AMM.VI</t>
  </si>
  <si>
    <t>COSTI PER SERVIZI E GESTIONE SOFTWARE</t>
  </si>
  <si>
    <t>COSTI PER SERVIZI DI VIGILANZA</t>
  </si>
  <si>
    <t>SPESE PER SERVIZI BANCARI</t>
  </si>
  <si>
    <t>PEDAGGI E PARGHEGGI AUTO</t>
  </si>
  <si>
    <t>RIMBORSO SPESE DIPENDENTI (MISSIONI)</t>
  </si>
  <si>
    <t>ALTRI SERVIZI NON SANITARI</t>
  </si>
  <si>
    <t>B.III.b</t>
  </si>
  <si>
    <t>Consulenze, collaborazioni, interinale, altre prestazioni di lavoro non sanitarie</t>
  </si>
  <si>
    <t>CONTRATTI DI LAVORO AUTONOMO PER SERVIZI NON SANITARI</t>
  </si>
  <si>
    <t>COSTI PER SERVIZIO CIVILE E PERSONALE TIROCINANTE NON SANITARIO</t>
  </si>
  <si>
    <t>RIMBORSI PER PERSONALE IN COMANDO</t>
  </si>
  <si>
    <t>COSTI PER PERSONALE INTERINALE</t>
  </si>
  <si>
    <t>SPESE PRESTAZIONI OCCASIONALI</t>
  </si>
  <si>
    <t>SPESE PER ASSISTENZA LEGALE</t>
  </si>
  <si>
    <t>SPESE PER ASSISTENZA TRIBUTARIA E AMM.VA</t>
  </si>
  <si>
    <t>B.III.c</t>
  </si>
  <si>
    <t>Formazione</t>
  </si>
  <si>
    <t>COSTI PER FORMAZIONE DEL PERSONALE</t>
  </si>
  <si>
    <t>Manutenzione e riparazione</t>
  </si>
  <si>
    <t>MANUTENZIONE ORDINARIA AUTOMEZZI</t>
  </si>
  <si>
    <t>MANUTENZIONE ORDINARIA BENI TERZI</t>
  </si>
  <si>
    <t>MANUTENZIONE ORDINARIA ALTRI BENI</t>
  </si>
  <si>
    <t>Godimento di beni di terzi</t>
  </si>
  <si>
    <t>FITTI IMMOBILIARI</t>
  </si>
  <si>
    <t>CANONI E NOLEGGI</t>
  </si>
  <si>
    <t>B.VI.d</t>
  </si>
  <si>
    <t>STIPENDI E INDENNITA' FISSE DIRIGENZA  RUOLO TECNICO T.D.</t>
  </si>
  <si>
    <t>RETRIBUZIONE DI POSIZIONE DIRIGENZA  RUOLO TECNICO T.D.</t>
  </si>
  <si>
    <t>RETRIBUZIONE DI RISULTATO DIRIGENZA  RUOLO TECNICO T.D.</t>
  </si>
  <si>
    <t>ONERI SOCIALI E PREVIDENZIALI A CARICO AZIENDA DIRIGENZA  RUOLO TECNICO T.D.</t>
  </si>
  <si>
    <t>B.VI.e</t>
  </si>
  <si>
    <t>STIPENDI E INDENNITÀ FISSE COMPARTO  RUOLO TECNICO T.I.</t>
  </si>
  <si>
    <t>RETRIBUZIONE DI POSIZIONE COMPARTO   RUOLO TECNICO T.I.</t>
  </si>
  <si>
    <t>RETRIBUZIONE DI RISULTATO COMPARTO  RUOLO TECNICO T.I.</t>
  </si>
  <si>
    <t>RETRIBUZIONE ACCESSORIA COMPARTO  RUOLO TECNICO T.I.</t>
  </si>
  <si>
    <t>ONERI SOCIALI E PREVIDENZIALI A CARICO AZIENDA COMPARTO  RUOLO TECNICO T.I.</t>
  </si>
  <si>
    <t>COMPENSI PER PROGETTI FINANZIATI DA TERZI COMPARTO  RUOLO TECNICO T.I.</t>
  </si>
  <si>
    <t>STIPENDI E INDENNITA' FISSE COMPARTO RUOLO TECNICO T.D.</t>
  </si>
  <si>
    <t>RETRIBUZIONE DI POSIZIONE COMPARTO RUOLO TECNICO T.D.</t>
  </si>
  <si>
    <t>ONERI SOCIALI E PREVIDENZIALI A CARICO AZIENDA COMPARTO RUOLO TECNICO T.D.</t>
  </si>
  <si>
    <t>STIPENDI E INDENNITA' FISSE COMPARTO RUOLO AMMINISTRATIVO T.I.</t>
  </si>
  <si>
    <t>RETRIBUZIONE DI POSIZIONECOMPARTO RUOLO AMMINISTRATIVO T.I.</t>
  </si>
  <si>
    <t>RETRIBUZIONE DI RISULTATO COMPARTO RUOLO AMMINISTRATIVO T.I.</t>
  </si>
  <si>
    <t>RETRIBUZIONE ACCESSORIA COMPARTO RUOLO AMMINISTRATIVO T.I.</t>
  </si>
  <si>
    <t>ONERI SOCIALI E PREVIDENZIALI A CARICO AZIENDA COMPARTO RUOLO AMMINISTRATIVO T.I.</t>
  </si>
  <si>
    <t>B.VII</t>
  </si>
  <si>
    <t>Oneri diversi di gestione</t>
  </si>
  <si>
    <t>SMALTIMENTO RIFIUTI SOLIDI URBANI</t>
  </si>
  <si>
    <t>IMPOSTA DI BOLLO</t>
  </si>
  <si>
    <t>ACQUISTO VALORI BOLLATI</t>
  </si>
  <si>
    <t>IMPOSTE DI REGISTRO/CATASTALI</t>
  </si>
  <si>
    <t>IMPOSTE COMUNALI SUGLI IMMOBILI</t>
  </si>
  <si>
    <t>COSTI PER TASSE AUTOMOBILISTICHE (BOLLO AUTO)</t>
  </si>
  <si>
    <t>ALTRE IMPOSTE E TASSE</t>
  </si>
  <si>
    <t>SPESE POSTALI</t>
  </si>
  <si>
    <t>PREMI ASSICURATIVI R.C.AUTO</t>
  </si>
  <si>
    <t>ALTRI PREMI ASSICURATIVI</t>
  </si>
  <si>
    <t>COMUNICAZIONE, PUBBLICITA'</t>
  </si>
  <si>
    <t>COSTI ORGANIZZAZIONE CONVEGNI</t>
  </si>
  <si>
    <t>COSTI PER ORGANI ISTITUZIONALI - DIRETTORE</t>
  </si>
  <si>
    <t>COSTI PER ORGANI ISTITUZIONALI - COLLEGIO SINDACALE</t>
  </si>
  <si>
    <t>COSTI PER ORGANI ISTITUZIONALI - OIV</t>
  </si>
  <si>
    <t>ONERI E RIMBORSI GIUNTA ESECUTIVA</t>
  </si>
  <si>
    <t>SPESE VARIE</t>
  </si>
  <si>
    <t>QUOTE ASSOCIATIVE</t>
  </si>
  <si>
    <t>CONTRIBUTI ED EROGAZIONI LIBERALI</t>
  </si>
  <si>
    <t>B.VIII.a</t>
  </si>
  <si>
    <t>Ammortamenti immobilizzazioni immateriali</t>
  </si>
  <si>
    <t>AMMORTAMENTO COSTI IMPIANTO E AMPLIAMENTO</t>
  </si>
  <si>
    <t>AMMORTAMENTO SOFTWARE</t>
  </si>
  <si>
    <t>AMMORTAMENTO SPESE RISTRUTT. LOCALI</t>
  </si>
  <si>
    <t>AMMORTAMENTO MANUTEN.STRAORD.SU BENI DI TERZI</t>
  </si>
  <si>
    <t>B.VIII.b</t>
  </si>
  <si>
    <t>Ammortamenti dei Fabbricati</t>
  </si>
  <si>
    <t>AMMORTAMENTO FABBRICATI</t>
  </si>
  <si>
    <t>B.VIII.c</t>
  </si>
  <si>
    <t>Ammortamenti delle altre immobilizzazioni materiali</t>
  </si>
  <si>
    <t>AMMORTAMENTO IMPIANTI E MACCHINARI SPECIFICI</t>
  </si>
  <si>
    <t>AMMORTAMENTO IMPIANTI E MACCHINARI GENERICI</t>
  </si>
  <si>
    <t>AMMORTAMENTO ATTREZZATURA</t>
  </si>
  <si>
    <t>AMMORTAMENTO MOBILI E ARREDI</t>
  </si>
  <si>
    <t>AMMORTAMENTO MACCHINE ORDINARIE D'UFFICIO</t>
  </si>
  <si>
    <t>AMMORTAMENTO MACCHINE D'UFFICIO ELETTRONICHE</t>
  </si>
  <si>
    <t xml:space="preserve">AMMORTAMENTO ALTRI BENI MATERIALI </t>
  </si>
  <si>
    <t>C.I</t>
  </si>
  <si>
    <t>Interessi attivi ed altri proventi finanziari</t>
  </si>
  <si>
    <t>INTERESSI ATTIVI CONTO DI TESORERIA</t>
  </si>
  <si>
    <t>C.2</t>
  </si>
  <si>
    <t>Interessi passivi ed altri oneri finanziari</t>
  </si>
  <si>
    <t>INTERESSI PASSIVI PER ANTICIPAZIONE DI TESORERIA</t>
  </si>
  <si>
    <t>ALTRI INTERESSI</t>
  </si>
  <si>
    <t>ALTRI ONERI FINANZIARI</t>
  </si>
  <si>
    <t>E.I.b</t>
  </si>
  <si>
    <t>Altri proventi straordinari</t>
  </si>
  <si>
    <t>SOPRAVVENIENZE ATTIVE</t>
  </si>
  <si>
    <t>INSUSSISTENZE DEL PASSIVO</t>
  </si>
  <si>
    <t>E.II.b</t>
  </si>
  <si>
    <t>Altri oneri straordinari</t>
  </si>
  <si>
    <t>SOPRAVVENIENZE PASSIVE</t>
  </si>
  <si>
    <t>INSUSSITENZE DELL'ATTIVO</t>
  </si>
  <si>
    <t>Y.I.a</t>
  </si>
  <si>
    <t>IRAP RELATIVA AL PERSONALE DIPENDENTE</t>
  </si>
  <si>
    <t>Y.I.b</t>
  </si>
  <si>
    <t>IRAP RELATIVA A COLLABORAZIONI E PERS. ASS.TO A LAVORO DIP.</t>
  </si>
  <si>
    <t>C/Economici</t>
  </si>
  <si>
    <t>Mov Dare</t>
  </si>
  <si>
    <t>Mov Avere</t>
  </si>
  <si>
    <t>Conto quadratura contributi economici</t>
  </si>
  <si>
    <t>ASSICURAZIONI INFORTUNI INAIL</t>
  </si>
  <si>
    <t>conto</t>
  </si>
  <si>
    <t>desc_conto</t>
  </si>
  <si>
    <t>saldo dare</t>
  </si>
  <si>
    <t>saldo avere</t>
  </si>
  <si>
    <t>BIVE 2019 al 04.06.2020</t>
  </si>
  <si>
    <t>Preconsuntivo 2019</t>
  </si>
  <si>
    <t>Scostamento Precons./BIVE</t>
  </si>
  <si>
    <t>NOTE</t>
  </si>
  <si>
    <t>BILANCIO 2018</t>
  </si>
  <si>
    <t>Scostam. 2019 / Bilancio 2018</t>
  </si>
  <si>
    <t>SCOSTAMENTO BIVE</t>
  </si>
  <si>
    <t>Contributi da Comuni</t>
  </si>
  <si>
    <t>TOTALE RICAVI</t>
  </si>
  <si>
    <t>IMPOSTE E TASSE</t>
  </si>
  <si>
    <t>CONTRIBUTO DA ISTITUZIONI COMUNITARIE</t>
  </si>
  <si>
    <t>Rettifiche contributi c/esercizio per destinazione ad investimenti</t>
  </si>
  <si>
    <t>Utilizzo fondi per quote inutilizzate contributi vincolati di esercizi precedenti</t>
  </si>
  <si>
    <t>UTILIZZO QUOTE CONTRIBUTI DA REGIONE FRAS</t>
  </si>
  <si>
    <t>UTILIZZO QUOTE CONTRIBUTI DA REGIONE FNA</t>
  </si>
  <si>
    <t xml:space="preserve">UTILIZZO QUOTE CONTRIBUTI DA REGIONE ALTRI </t>
  </si>
  <si>
    <t>UTILIZZO QUOTE CONTRIBUTI DA COMUNI</t>
  </si>
  <si>
    <t>UTILIZZO QUOTE CONTRIBUTI DA ALTRI ENTI</t>
  </si>
  <si>
    <t>RIMBORSI PER PERSONALE COMANDATO</t>
  </si>
  <si>
    <t>COSTI PER PRESTAZIONI SANITARIE</t>
  </si>
  <si>
    <t>ALTRE INDENNITA' DIRIGENZA  RUOLO TECNICO T.D.</t>
  </si>
  <si>
    <t>RETRIBUZIONE ACCESSORIA DIRIGENZA RUOLO TECNICO T.D.</t>
  </si>
  <si>
    <t>ALTRE INDENNITA' COMPARTO  RUOLO TECNICO T.I.</t>
  </si>
  <si>
    <t>ALTRE INDENNITA' COMPARTO RUOLO TECNICO T.D.</t>
  </si>
  <si>
    <t>RETRIBUZIONE DI RISULTATO COMPARTO  RUOLO TECNICO T.D.</t>
  </si>
  <si>
    <t>RETRIBUZIONE ACCESSORIA COMPARTO RUOLO TECNICO  T.D.</t>
  </si>
  <si>
    <t>ALTRE INDENNITA' COMPARTO RUOLO AMMINISTRATIVO T.I.</t>
  </si>
  <si>
    <t>STIPENDI E INDENNITA' FISSE COMPARTO RUOLO AMMINISTRATIVO T.D.</t>
  </si>
  <si>
    <t>ALTRE INDENNITA' COMPARTO RUOLO AMMINISTRATIVO T.D.</t>
  </si>
  <si>
    <t>RETRIBUZIONE DI POSIZIONE COMPARTO RUOLO AMMINISTRATIVO T.D.</t>
  </si>
  <si>
    <t>RETRIBUZIONE DI RISULTATO DIRIGENZA RUOLO AMMINISTRATIVO T.D.</t>
  </si>
  <si>
    <t>RETRIBUZIONE ACCESSORIA COMPARTO RUOLO AMMINISTRATIVO T.D.</t>
  </si>
  <si>
    <t>ONERI SOCIALI E PREVIDENZIALI A CARICO AZIENDA COMPARTO RUOLO AMMINISTRATIVO T.D.</t>
  </si>
  <si>
    <t>ALTRI COSTI DEL PERSONALE DIPENDENTE</t>
  </si>
  <si>
    <t>ONERI E RIMBORSI PRESIDENTE</t>
  </si>
  <si>
    <t>ARROTONDAMENTI PER FATTURA ELETTRONICA</t>
  </si>
  <si>
    <t>AMMORTAMENTO COSTI PLURIENNALI</t>
  </si>
  <si>
    <t>AMMORTAMENTO AUTOMEZZI</t>
  </si>
  <si>
    <t>AMMORTAMENTO AUTOVETTURE</t>
  </si>
  <si>
    <t>Svalutazione delle immobilizzazioni e dei crediti</t>
  </si>
  <si>
    <t>Finanziamenti da Stato per investimenti</t>
  </si>
  <si>
    <t>Finanziamenti da Stato ex art. 20 Legge 67/88</t>
  </si>
  <si>
    <t>Finanziamenti da Stato per ricerca</t>
  </si>
  <si>
    <t>FINANZIAMENTI PER INVESTIMENTI DA RETTIFICA CONTRIBUTI IN CONTO ESERCIZIO</t>
  </si>
  <si>
    <t>Finanziamenti da altri soggetti pubblici per investimenti</t>
  </si>
  <si>
    <t>CONTRIB.COMUNI ED ENTI DESTINATI AD INVESTIMENTI</t>
  </si>
  <si>
    <t>Finanziamenti per investimenti da rettifica contributi in conto esercizio</t>
  </si>
  <si>
    <t>RISERVE DA DONAZIONI E LASCITI VINCOLATI AD INVESTIMENTI</t>
  </si>
  <si>
    <t>DONAZIONI E LASCITI VINCOLATI AD INVESTIMENTI</t>
  </si>
  <si>
    <t>Fondi per imposte, anche differite</t>
  </si>
  <si>
    <t>Fondi per rischi</t>
  </si>
  <si>
    <t>Fondi da distribuire</t>
  </si>
  <si>
    <t>QUOTE INUTILIZZATE CONTRIBUTI DA COMUNI</t>
  </si>
  <si>
    <t>Premi operosità</t>
  </si>
  <si>
    <t>Mutui passivi</t>
  </si>
  <si>
    <t>Debiti v/Regione o Provincia Autonoma</t>
  </si>
  <si>
    <t>DEBITI VERSO REGIONE (CONTO DI RIEPILOGO)</t>
  </si>
  <si>
    <t>DEBITI VERSO COMUNE MONTEROTONDO</t>
  </si>
  <si>
    <t>DEBITI VERSO COMUNE SCARLINO</t>
  </si>
  <si>
    <t>DEBITI VERSO COMUNE ARCIDOSSO</t>
  </si>
  <si>
    <t>DEBITI VERSO COMUNE CASTEL DEL PIANO</t>
  </si>
  <si>
    <t>DEBITI VERSO COMUNE CASTELL'AZZARA</t>
  </si>
  <si>
    <t>DEBITI VERSO COMUNE CINIGIANO</t>
  </si>
  <si>
    <t>DEBITI VERSO COMUNE ROCCALBEGNA</t>
  </si>
  <si>
    <t>DEBITI VERSO COMUNE SANTA FIORA</t>
  </si>
  <si>
    <t>DEBITI VERSO COMUNE SEGGIANO</t>
  </si>
  <si>
    <t>DEBITI VERSO COMUNE SEMPRONIANO</t>
  </si>
  <si>
    <t>DEBITI VERSO COMUNE CAMPAGNATICO</t>
  </si>
  <si>
    <t>DEBITI VERSO COMUNE CASTIGLIONE DELLA PESCAIA</t>
  </si>
  <si>
    <t>DEBITI VERSO COMUNE CIVITELLA-PAGANICO</t>
  </si>
  <si>
    <t>Debiti v/Aziende sanitarie pubbliche</t>
  </si>
  <si>
    <t>Debiti v/aziende sanitarie pubbliche della Regione per spesa corrente e mobilità</t>
  </si>
  <si>
    <t>Debiti v/aziende sanitarie pubbliche della Regione per finanziamento sanitario aggiuntivo corrente LEA</t>
  </si>
  <si>
    <t>Debiti v/aziende sanitarie pubbliche della Regione per finanziamento sanitario aggiuntivo corrente extra LEA</t>
  </si>
  <si>
    <t xml:space="preserve">DEBITI V/ALTRE AZIENDE SANITARIE </t>
  </si>
  <si>
    <t>Debiti v/aziende sanitarie pubbliche della Regione per versamenti a patrimonio netto</t>
  </si>
  <si>
    <t>Debiti v/aziende sanitarie pubbliche fuori Regione</t>
  </si>
  <si>
    <t>D.VI</t>
  </si>
  <si>
    <t>Debiti v/società partecipate e/o enti dipendenti della Regione</t>
  </si>
  <si>
    <t>DEBITI V/SOCIETA' PARTECIPATE E/O ENTI DIP.REGIONE (CONTO DI RIEPILOGO)</t>
  </si>
  <si>
    <t>TRASCO PARTITE APERTE (FORNITORI)</t>
  </si>
  <si>
    <t>DEBITI V/ISTITUTO TESORIERE (CONTO DI RIEPILOGO)</t>
  </si>
  <si>
    <t>ERARIO C/IVA ART.17 TER SPLIT PAYMENT EX SDS CM</t>
  </si>
  <si>
    <t>ERARIO C/IVA ART.17 TER SPLIT PAYMENT EX SDS AM</t>
  </si>
  <si>
    <t xml:space="preserve">ERARIO C/IRES </t>
  </si>
  <si>
    <t>DEBITI V/ERARIO (CONTO DI RIEPILOGO)</t>
  </si>
  <si>
    <t>D.X</t>
  </si>
  <si>
    <t>Debiti v/altri finanziatori</t>
  </si>
  <si>
    <t>DEBITI V/ALTRI FINANZIATORI (CONTO DI RIEPILOGO)</t>
  </si>
  <si>
    <t>DEBITI V/ISTITUTI PREVIDENZIALI (CONTO DI RIEPILOGO)</t>
  </si>
  <si>
    <t>Conto Quadratura FE</t>
  </si>
  <si>
    <t>FONDO TRATTAMENTO ACCESSORIO DIRIGENZA</t>
  </si>
  <si>
    <t>FONDO POSIZIONE/CLASSIFICAZIONE COMPARTO</t>
  </si>
  <si>
    <t>FONDO PRODUTTIIVITA' COLLETTIVA COMPARTO</t>
  </si>
  <si>
    <t>FONDO TRATTAMENTO ACCESSORIO COMPARTO</t>
  </si>
  <si>
    <t>DEBITI V/PERSONALE PER EMOLUMENTI (CONTO DI RIEPILOGO)</t>
  </si>
  <si>
    <t>DEBITI PER RITENUTE STIPENDIALI (CONTO DI RIEPILOGO)</t>
  </si>
  <si>
    <t>RATEI E RISCONTI PASSIVI</t>
  </si>
  <si>
    <t>E.II</t>
  </si>
  <si>
    <t>Risconti passivi</t>
  </si>
  <si>
    <t>Canoni di leasing ancora da pagare</t>
  </si>
  <si>
    <t>Depositi cauzionali</t>
  </si>
  <si>
    <t>Beni in comodato</t>
  </si>
  <si>
    <t>Altri conti d'ordine</t>
  </si>
  <si>
    <t>VALORE DELLA PRODUZIONE</t>
  </si>
  <si>
    <t>Contributi in conto esercizio</t>
  </si>
  <si>
    <t>Contributi da aziende sanitarie pubbliche (extra fondo)</t>
  </si>
  <si>
    <t>da Ministero della Salute per ricerca corrente</t>
  </si>
  <si>
    <t>da Ministero della Salute per ricerca finalizzata</t>
  </si>
  <si>
    <t>da privati</t>
  </si>
  <si>
    <t>Ricavi per prestazioni sanitarie e sociosanitarie a rilevanza sanitaria</t>
  </si>
  <si>
    <t>Compartecipazione alla spesa per prestazioni sanitarie (Ticket)</t>
  </si>
  <si>
    <t>Incrementi delle immobilizzazioni per lavori interni</t>
  </si>
  <si>
    <t>COSTI DELLA PRODUZIONE</t>
  </si>
  <si>
    <t>Acquisti di beni</t>
  </si>
  <si>
    <t>Acquisti di servizi sanitari</t>
  </si>
  <si>
    <t>Acquisti di servizi sanitari per assistenza riabilitativa</t>
  </si>
  <si>
    <t>Acquisti di servizi sanitari per assistenza integrativa</t>
  </si>
  <si>
    <t>Acquisti di servizi sanitari per assistenza protesica</t>
  </si>
  <si>
    <t>Acquisti di servizi sanitari per assistenza ospedaliera</t>
  </si>
  <si>
    <t>Acquisti prestazioni di psichiatrica residenziale e semiresidenziale</t>
  </si>
  <si>
    <t>Acquisti prestazioni di disribuzione farmaci file F</t>
  </si>
  <si>
    <t>Acquisti prestazioni termali in convenzione</t>
  </si>
  <si>
    <t>Acquisti prestazioni di trasporto sanitario</t>
  </si>
  <si>
    <t>Consulenze, collaborazioni, interinale, altre prestazioni di lavoro sanitarie e sociosanitarie</t>
  </si>
  <si>
    <t>Altri servizi sanitari e sociosanitari a rilevanza sanitaria</t>
  </si>
  <si>
    <t>Costi per differenziale Tariffe TUC</t>
  </si>
  <si>
    <t>Acquisti di servizi non sanitari</t>
  </si>
  <si>
    <t>Costi del personale</t>
  </si>
  <si>
    <t>Personale dirigente medico</t>
  </si>
  <si>
    <t>Personale dirigente ruolo sanitario non medico</t>
  </si>
  <si>
    <t>Personale comparto ruolo sanitario</t>
  </si>
  <si>
    <t>Personale dirigente altri ruoli</t>
  </si>
  <si>
    <t>Personale comparto altri ruoli</t>
  </si>
  <si>
    <t>Ammortamenti</t>
  </si>
  <si>
    <t>B.IX</t>
  </si>
  <si>
    <t>Variazione delle rimanenze</t>
  </si>
  <si>
    <t>Variazione delle rimanenze sanitarie</t>
  </si>
  <si>
    <t>Variazione delle rimanenze non sanitarie</t>
  </si>
  <si>
    <t>Accantonamenti</t>
  </si>
  <si>
    <t>B.XI.a</t>
  </si>
  <si>
    <t>Accantonamenti per rischi</t>
  </si>
  <si>
    <t>Accantonamenti per premio operosità</t>
  </si>
  <si>
    <t>B.XI.c</t>
  </si>
  <si>
    <t>Accantonamenti per quote inutilizzate di contributi vincolati</t>
  </si>
  <si>
    <t>B.XI.d</t>
  </si>
  <si>
    <t>Altri accantonamenti</t>
  </si>
  <si>
    <t>PROVENTI E ONERI FINANZIARI</t>
  </si>
  <si>
    <t>RETTIFICHE DI VALORE DI ATTIVITA' FINANZIARIE</t>
  </si>
  <si>
    <t>Rivalutazioni</t>
  </si>
  <si>
    <t>Svalutazioni</t>
  </si>
  <si>
    <t>PROVENTI E ONERI STRAORDINARI</t>
  </si>
  <si>
    <t>Proventi straordinari</t>
  </si>
  <si>
    <t>E.I.a</t>
  </si>
  <si>
    <t>Oneri straordinari</t>
  </si>
  <si>
    <t>E.II.a</t>
  </si>
  <si>
    <t>IMPOSTE SUL REDDITO DELL'ESERCIZIO</t>
  </si>
  <si>
    <t>IRAP</t>
  </si>
  <si>
    <t>IRAP relativa a personale dipendente</t>
  </si>
  <si>
    <t>IRAP relativa a collaborazioni e personale assimilato a lavoro dipendente</t>
  </si>
  <si>
    <t>IRAP relativa ad attività di libera professione (intramoenia)</t>
  </si>
  <si>
    <t>Y.I.d</t>
  </si>
  <si>
    <t>Y.II</t>
  </si>
  <si>
    <t>IRES</t>
  </si>
  <si>
    <t>Accantonamento a fondo imposte (accertamenti, condoni, ecc.)</t>
  </si>
  <si>
    <t>BILANCIO 2019</t>
  </si>
  <si>
    <t>TOTALE ATTIVITA'</t>
  </si>
  <si>
    <t>TOTALE PASSIVITA'</t>
  </si>
  <si>
    <t>TOTALE SALDI DARE E AVERE E RISULTATO</t>
  </si>
  <si>
    <t>ATTIVO</t>
  </si>
  <si>
    <t>PASSIVO</t>
  </si>
  <si>
    <t xml:space="preserve">STATO PATRIMONIALE ATTIVO </t>
  </si>
  <si>
    <t>Importi: Euro</t>
  </si>
  <si>
    <t>SCHEMA DI BILANCIO</t>
  </si>
  <si>
    <t>Decreto Interministeriale 20 marzo 2013</t>
  </si>
  <si>
    <t>%</t>
  </si>
  <si>
    <t>A)</t>
  </si>
  <si>
    <t>I</t>
  </si>
  <si>
    <t>Immobilizzazioni immateriali</t>
  </si>
  <si>
    <t>1)</t>
  </si>
  <si>
    <t>2)</t>
  </si>
  <si>
    <t>3)</t>
  </si>
  <si>
    <t>4)</t>
  </si>
  <si>
    <t>5)</t>
  </si>
  <si>
    <t>II</t>
  </si>
  <si>
    <t>Immobilizzazioni materiali</t>
  </si>
  <si>
    <t>a)</t>
  </si>
  <si>
    <t>b)</t>
  </si>
  <si>
    <t>6)</t>
  </si>
  <si>
    <t>7)</t>
  </si>
  <si>
    <t>8)</t>
  </si>
  <si>
    <t>9)</t>
  </si>
  <si>
    <t>Entro 12 mesi</t>
  </si>
  <si>
    <t>Oltre 12 mesi</t>
  </si>
  <si>
    <t>III</t>
  </si>
  <si>
    <t>Immobilizzazioni finanziarie (con separata indicazione, per ciascuna voce dei crediti, degli importi esigibili entro l'esercizio successivo)</t>
  </si>
  <si>
    <t>c)</t>
  </si>
  <si>
    <t>d)</t>
  </si>
  <si>
    <t>TOTALE A)</t>
  </si>
  <si>
    <t>B)</t>
  </si>
  <si>
    <t>Rimanenze</t>
  </si>
  <si>
    <t>Crediti (con separata indicazione, per ciascuna voce, degli importi esigibili oltre l'esercizio successivo)</t>
  </si>
  <si>
    <t>Crediti v/Stato</t>
  </si>
  <si>
    <t>Crediti v/Stato - parte corrente</t>
  </si>
  <si>
    <t>Crediti v/Stato - altro</t>
  </si>
  <si>
    <t>Crediti v/Stato - investimenti</t>
  </si>
  <si>
    <t>Crediti v/Stato - per ricerca</t>
  </si>
  <si>
    <t>Crediti v/Stato per ricerca - altre Amministrazioni centrali</t>
  </si>
  <si>
    <t>Crediti v/Stato - investimenti per ricerca</t>
  </si>
  <si>
    <t>Crediti v/Regione o Provincia Autonoma</t>
  </si>
  <si>
    <t>Crediti v/Regione o Provincia autonoma - parte corrente</t>
  </si>
  <si>
    <t>Crediti v/Regione o Provincia Autonoma per spesa corrente - altro</t>
  </si>
  <si>
    <t>Crediti v/Regione o Provincia autonoma - patrimonio netto</t>
  </si>
  <si>
    <t>Crediti v/ Comuni</t>
  </si>
  <si>
    <t>Crediti v/aziende sanitarie pubbliche e acconto quota FSR da distribuire</t>
  </si>
  <si>
    <t>Attività finanziarie che non costituitscono immobilizzazioni</t>
  </si>
  <si>
    <t>Patecipazioni che non costituiscono immobilizzazioni</t>
  </si>
  <si>
    <t>IV</t>
  </si>
  <si>
    <t>Disponibilità liquide</t>
  </si>
  <si>
    <t>TOTALE B)</t>
  </si>
  <si>
    <t>C)</t>
  </si>
  <si>
    <t>Ratei attivi</t>
  </si>
  <si>
    <t>Risconti attivi</t>
  </si>
  <si>
    <t>TOTALE C)</t>
  </si>
  <si>
    <t>TOTALE ATTIVO (A+B+C)</t>
  </si>
  <si>
    <t>D)</t>
  </si>
  <si>
    <t>TOTALE D)</t>
  </si>
  <si>
    <t xml:space="preserve">STATO PATRIMONIALE PASSIVO E PATRIMONIO NETTO </t>
  </si>
  <si>
    <t>Fondo di dotazione</t>
  </si>
  <si>
    <t>Finanziamenti per investimenti</t>
  </si>
  <si>
    <t>Finanziamenti da Stato - altro</t>
  </si>
  <si>
    <t>Riserve da donazioni e lasciti vincolati ad investimenti</t>
  </si>
  <si>
    <t>Altre riserve</t>
  </si>
  <si>
    <t>V</t>
  </si>
  <si>
    <t>Contributi per ripiano perdite</t>
  </si>
  <si>
    <t>VI</t>
  </si>
  <si>
    <t>Utili (perdite) portati a nuovo</t>
  </si>
  <si>
    <t>VII</t>
  </si>
  <si>
    <t>Utile (perdita) dell'esercizio</t>
  </si>
  <si>
    <t>FONDI PER RISCHI ED ONERI</t>
  </si>
  <si>
    <t>TRATTAMENTO FINE RAPPORTO</t>
  </si>
  <si>
    <t>DEBITI (con separata indicazione, per ciascuna voce, degli importi esigibili oltre l'esercizio successivo)</t>
  </si>
  <si>
    <t>e)</t>
  </si>
  <si>
    <t>f)</t>
  </si>
  <si>
    <t>g)</t>
  </si>
  <si>
    <t>10)</t>
  </si>
  <si>
    <t>11)</t>
  </si>
  <si>
    <t>Debiti v/istituti previdenizali, assistenziali e sicurezza sociale</t>
  </si>
  <si>
    <t>12)</t>
  </si>
  <si>
    <t>E)</t>
  </si>
  <si>
    <t>TOTALE E)</t>
  </si>
  <si>
    <t>TOTALE PASSIVO E PATRIMONIO NETTO (A+B+C+D+E)</t>
  </si>
  <si>
    <t>F)</t>
  </si>
  <si>
    <t>TOTALE F)</t>
  </si>
  <si>
    <t>Contributi in c/esercizio - da Regione o Provincia Autonoma per quota F.S. regionale</t>
  </si>
  <si>
    <t>Contributi in c/esercizio - extra fondo</t>
  </si>
  <si>
    <t>Contributi da Regione o Provincia autonoma (extra fondo) - vincolati</t>
  </si>
  <si>
    <t>Contributi da Regione o Provincia autonoma (extra fondo) - Risorse aggiuntive da bilancio a titolo di copertura LEA</t>
  </si>
  <si>
    <t>Contributi da Regione o Provincia autonoma (extra fondo) - Risorse aggiuntive da bilancio a titolo di copertura extra LEA</t>
  </si>
  <si>
    <t>Contributi da Regione o Provincia autonoma (extra fondo) - altro</t>
  </si>
  <si>
    <t>Contributi in c/esercizio - per ricerca</t>
  </si>
  <si>
    <t>da Regione e alri soggetti pubblici</t>
  </si>
  <si>
    <t>Contributi in c/esercizio - da privati</t>
  </si>
  <si>
    <t>Ricavi per prestazioni sanitarie e sociosanitarie - ad aziende sanitarie pubbliche</t>
  </si>
  <si>
    <t>Ricavi per prestazioni sanitarie e sociosanitarie - intramoenia</t>
  </si>
  <si>
    <t>Ricavi per prestazioni sanitarie e sociosanitarie - altro</t>
  </si>
  <si>
    <t>Quota conributi in c/capitale imputata nell'esercizio</t>
  </si>
  <si>
    <t>Acquisti di servizi sanitari - Medicina di base</t>
  </si>
  <si>
    <t>Acquisti di servizi sanitari - Farmaceutica</t>
  </si>
  <si>
    <t>h)</t>
  </si>
  <si>
    <t>i)</t>
  </si>
  <si>
    <t>j)</t>
  </si>
  <si>
    <t>k)</t>
  </si>
  <si>
    <t>l)</t>
  </si>
  <si>
    <t>Acquisti prestazioni socio-sanitarie a rilevanza sanitaria</t>
  </si>
  <si>
    <t>m)</t>
  </si>
  <si>
    <t>Compartecipazioni al personale per attività libero-professionale (intramoenia)</t>
  </si>
  <si>
    <t>n)</t>
  </si>
  <si>
    <t>o)</t>
  </si>
  <si>
    <t>p)</t>
  </si>
  <si>
    <t>q)</t>
  </si>
  <si>
    <t>Ammortamenti delle altre immonilizzazioni materiali</t>
  </si>
  <si>
    <t>DIFFERENZA TRA VALORE E COSTI DELLA PRODUZIONE (A-B)</t>
  </si>
  <si>
    <t>ACCANTONAMENTO PER SVALUTAZIONE CREDITI</t>
  </si>
  <si>
    <t>ACCANTONAMENTO FONDO RISCHI CAUSE IN CORSO</t>
  </si>
  <si>
    <t>ACCANTONAMENTO QUOTE INUTILIZZATE CONTR. RT F.S. IND+VINC</t>
  </si>
  <si>
    <t>ACCANTONAM. QUOTE INUTILIZZATE CONTRB RT EXTRAF+ ENTI PUBL</t>
  </si>
  <si>
    <t>ACCONTONAM. QUOTE INUTILIZZATE CONTR DA PRIVATI</t>
  </si>
  <si>
    <t>ACCANTONAMENTO ALTRI ONERI</t>
  </si>
  <si>
    <t>INTERESSI ATTIVI CONTO CORRENTE POSTALE</t>
  </si>
  <si>
    <t>ALTRI INTERESSI ATTIVI</t>
  </si>
  <si>
    <t>INTERESSI PASSIVI SU MUTUI</t>
  </si>
  <si>
    <t>Plusvalenze</t>
  </si>
  <si>
    <t>PLUSVALENZE</t>
  </si>
  <si>
    <t>Minusvalenze</t>
  </si>
  <si>
    <t>MINUSVALENZE</t>
  </si>
  <si>
    <t>IRAP RELATIVA AD ATTIVITA' COMMERCIALE</t>
  </si>
  <si>
    <t>IRES ATTIVITA' ISTITUZIONALE</t>
  </si>
  <si>
    <t>IRES ATTIVITA' COMMERCIALE</t>
  </si>
  <si>
    <t>RETTIFICHE CONTRIBUTI IN C/ESERCIZIO PER DESTINAZIONE AD INVESTIMENTI</t>
  </si>
  <si>
    <t xml:space="preserve"> RUOLO TECNICO DIRIGENZA T.DETERMINATO</t>
  </si>
  <si>
    <t xml:space="preserve"> RUOLO TECNICO COMPARTO T.IND.</t>
  </si>
  <si>
    <t xml:space="preserve"> RUOLO TECNICO COMPARTO T.DETERMINATO</t>
  </si>
  <si>
    <t>RUOLO AMMINISTRATIVO COMPARTO T.IND.</t>
  </si>
  <si>
    <t>RUOLO AMMINISTRATIVO COMPARTO T.DETERMINATO</t>
  </si>
  <si>
    <t>CONTO QUADRATURA FATTURA ELETTRONICA PASSIVA</t>
  </si>
  <si>
    <t>Accantonamenti dell'esercizio</t>
  </si>
  <si>
    <t>TOTALE COSTI</t>
  </si>
  <si>
    <t>GESTIONE EXTRACARATTERISTICA</t>
  </si>
  <si>
    <t>totali dare / avere</t>
  </si>
  <si>
    <t>RISULTATO</t>
  </si>
  <si>
    <t>SALDO DARE</t>
  </si>
  <si>
    <t>SALDO AVERE</t>
  </si>
  <si>
    <t xml:space="preserve"> </t>
  </si>
  <si>
    <t>ESERCIZIO 2019</t>
  </si>
  <si>
    <t>Descrizione</t>
  </si>
  <si>
    <t>bi.ve.2019             al 04/06/2020</t>
  </si>
  <si>
    <t>cat.LC</t>
  </si>
  <si>
    <t>TIPO</t>
  </si>
  <si>
    <t>Scostamento 2018 / 2019</t>
  </si>
  <si>
    <t>cod.BIL d.lgs 118 new</t>
  </si>
  <si>
    <t>ATT/PAS</t>
  </si>
  <si>
    <t>scostamento BIVE</t>
  </si>
  <si>
    <t>BIVE 2019 al 12.06.2020</t>
  </si>
  <si>
    <t>C/Patrimoniali</t>
  </si>
  <si>
    <t>Saldo Iniziale</t>
  </si>
  <si>
    <t>Saldo Finale</t>
  </si>
  <si>
    <t>ERARIO C/IVA</t>
  </si>
  <si>
    <t>CREDITI VERSO PROVINCIA</t>
  </si>
  <si>
    <t>CREDITI DA ISTITUZIONI COMUNITARIE</t>
  </si>
  <si>
    <t>PAREGGIO E ARROTONDAMENTI STIPENDI PERSONALE DIPENDENTE</t>
  </si>
  <si>
    <t>CONTO ISTITUTO TESORIERE</t>
  </si>
  <si>
    <t>FONDO RISCHI CAUSE IN CORSO</t>
  </si>
  <si>
    <t>MANDATI REINCASSATI</t>
  </si>
  <si>
    <t>CARTE CONTABILI DA REGOLARIZZARE</t>
  </si>
  <si>
    <t>IVA C/VENDITE</t>
  </si>
  <si>
    <t>DEBITI V/ PERSONALE COMANDATO</t>
  </si>
  <si>
    <t>DEBITI PER FITTI PASSIVI</t>
  </si>
  <si>
    <t>RISCONTI PASSIVI</t>
  </si>
  <si>
    <t>Clienti</t>
  </si>
  <si>
    <t>Classe Contabile</t>
  </si>
  <si>
    <t>ABETI FRANCESCO</t>
  </si>
  <si>
    <t>CLIENTI PRIVATI</t>
  </si>
  <si>
    <t>ACCARIGI MARINA</t>
  </si>
  <si>
    <t>AIOLO ANGELA</t>
  </si>
  <si>
    <t>AIUDI TIZIANA</t>
  </si>
  <si>
    <t>ALABAY  CENGIZ</t>
  </si>
  <si>
    <t>ALESSANDRI  CAMILLA</t>
  </si>
  <si>
    <t>ALESSANDRINI BRUNO</t>
  </si>
  <si>
    <t>ALIU  KLODJANA</t>
  </si>
  <si>
    <t>ALLEGRA CECILIA</t>
  </si>
  <si>
    <t>ALLEGRIA  MAURIZIO</t>
  </si>
  <si>
    <t>ALLEGRO  NICOLA</t>
  </si>
  <si>
    <t>ALTIN MEVLUT</t>
  </si>
  <si>
    <t>AMERIGHI ELIA</t>
  </si>
  <si>
    <t>ANASTASIO MARIKA</t>
  </si>
  <si>
    <t>ANDREINI VANDA</t>
  </si>
  <si>
    <t>ANEMOLI  SARA</t>
  </si>
  <si>
    <t>ANGELINI  ILARIA</t>
  </si>
  <si>
    <t>ANGELINI  LUCIANA</t>
  </si>
  <si>
    <t>ANGELINI ELENA</t>
  </si>
  <si>
    <t>ANGELINI LUCIANO</t>
  </si>
  <si>
    <t>ANICETO DONNA</t>
  </si>
  <si>
    <t>ANNUNZIATA MARIA</t>
  </si>
  <si>
    <t>ANTONELLI ADRIANO</t>
  </si>
  <si>
    <t>ARAZZI  MARINA</t>
  </si>
  <si>
    <t>ARBORE GIULIA</t>
  </si>
  <si>
    <t>ARMINI SAMANTA</t>
  </si>
  <si>
    <t>ATTINA' GIULIA</t>
  </si>
  <si>
    <t xml:space="preserve">AZIENDA UNITA' SANITARIA LOCALE TOSCANA SUD-EST </t>
  </si>
  <si>
    <t>AZIENDE SANITARIE REGIONE TOSCANA</t>
  </si>
  <si>
    <t>AZIENDA USL 9</t>
  </si>
  <si>
    <t>BABBONI  SERENA</t>
  </si>
  <si>
    <t>BACCI ORETTA</t>
  </si>
  <si>
    <t>BAGNOLI VITTORIO</t>
  </si>
  <si>
    <t>BALDI FRANCESCA</t>
  </si>
  <si>
    <t>BALDI RENATA</t>
  </si>
  <si>
    <t>BALDONI LILIANA</t>
  </si>
  <si>
    <t>BALDUCCI ALMA MARIA</t>
  </si>
  <si>
    <t>BALDUCCI ARDITO</t>
  </si>
  <si>
    <t>BALLERINI ELENA</t>
  </si>
  <si>
    <t>BALOCCHI  BRUNO</t>
  </si>
  <si>
    <t>BALOCCHI NELLO</t>
  </si>
  <si>
    <t>BALOTTI MIRENO</t>
  </si>
  <si>
    <t>BANCA TEMA - TERRE ETRUSCHE E DI MAREMMA - Credito</t>
  </si>
  <si>
    <t>BANDINELLI  GIUSEPPE</t>
  </si>
  <si>
    <t>BANDINI SILVIA</t>
  </si>
  <si>
    <t>BARBAGLI MASSIMO</t>
  </si>
  <si>
    <t>BARBINI FEDORA</t>
  </si>
  <si>
    <t>BARTALI CRISTINA</t>
  </si>
  <si>
    <t>BARTALI FEDERICO</t>
  </si>
  <si>
    <t>BARTALI MARIA</t>
  </si>
  <si>
    <t>BARTALUCCI DARIA</t>
  </si>
  <si>
    <t>BARTOLACCI BRUNO</t>
  </si>
  <si>
    <t>BARTOLI UMBERTO</t>
  </si>
  <si>
    <t>bartolini azelia</t>
  </si>
  <si>
    <t>BARTOLINI EDRO</t>
  </si>
  <si>
    <t>BARTOLOMEI  FALIERO</t>
  </si>
  <si>
    <t>BARTOLOMEI REMO</t>
  </si>
  <si>
    <t>BARZIZZI ANNA</t>
  </si>
  <si>
    <t>BASTIANI  FERNANDO</t>
  </si>
  <si>
    <t>battistini germana</t>
  </si>
  <si>
    <t>BAZZI LORENA</t>
  </si>
  <si>
    <t>BECHINI  FLORIDA</t>
  </si>
  <si>
    <t>BEGA  LAURA</t>
  </si>
  <si>
    <t>BELARDI  SIMONE</t>
  </si>
  <si>
    <t>BELARDI SIMONE</t>
  </si>
  <si>
    <t>BELLINI  DANIA</t>
  </si>
  <si>
    <t>BELLINI  MARCELLO</t>
  </si>
  <si>
    <t>BELLINI MARIA PIA</t>
  </si>
  <si>
    <t>BELLUMORI ENZO</t>
  </si>
  <si>
    <t>BENNATI MARINO</t>
  </si>
  <si>
    <t>BERNARDI  ISABELLA</t>
  </si>
  <si>
    <t>BERNARDINI MARIO</t>
  </si>
  <si>
    <t>BERTAGNO GIUSEPPINA</t>
  </si>
  <si>
    <t>BERTI  CHETTI</t>
  </si>
  <si>
    <t>BERTOCCI  TOSCA</t>
  </si>
  <si>
    <t>BERTOZZI  EMANUELE</t>
  </si>
  <si>
    <t>BETETTO ELEONORA</t>
  </si>
  <si>
    <t>BETTI  MARIA ROSA</t>
  </si>
  <si>
    <t>BETTI ROBERTO</t>
  </si>
  <si>
    <t>BEVILACQUA ANTONIA</t>
  </si>
  <si>
    <t>BIAGIOLI  VALENTINA</t>
  </si>
  <si>
    <t>BIANCHINI  ILDEBRANDO</t>
  </si>
  <si>
    <t>BIANCHINI MARCELLO</t>
  </si>
  <si>
    <t>BIANCHINI MAURO</t>
  </si>
  <si>
    <t>BIANCOLI MADDALENA</t>
  </si>
  <si>
    <t>BIANCONI MARIA</t>
  </si>
  <si>
    <t>BIDIN PAOLA</t>
  </si>
  <si>
    <t>BIELUCY BEATA EDYTA</t>
  </si>
  <si>
    <t>BIGIARINI AUDORA</t>
  </si>
  <si>
    <t>BILLOTTI IRENE</t>
  </si>
  <si>
    <t>BINDI  ARMIDA</t>
  </si>
  <si>
    <t>BIONDI  FEDELINA</t>
  </si>
  <si>
    <t>BIONDI FERNANDA</t>
  </si>
  <si>
    <t>BIZZARRI ELBA</t>
  </si>
  <si>
    <t>BOGI  STEFANIA</t>
  </si>
  <si>
    <t>BONCI LAURA</t>
  </si>
  <si>
    <t>BONDANI LAURO</t>
  </si>
  <si>
    <t>BONFIGLIOLI VITTORIA</t>
  </si>
  <si>
    <t>BONUCCI ATTILIO</t>
  </si>
  <si>
    <t>BORGHI SIMONA</t>
  </si>
  <si>
    <t>BORGOGNI CAMILLA</t>
  </si>
  <si>
    <t>BORGONI BENITO</t>
  </si>
  <si>
    <t>BORRACELLI  PAMELA</t>
  </si>
  <si>
    <t>BORRACELLI TOSCA</t>
  </si>
  <si>
    <t>BORRI ADA</t>
  </si>
  <si>
    <t>BOTTI  ANNITA</t>
  </si>
  <si>
    <t>bovenzi regina</t>
  </si>
  <si>
    <t>BOZZI  CARLO</t>
  </si>
  <si>
    <t>BRANDI  FELICIA</t>
  </si>
  <si>
    <t>BRANDI  SILVIA</t>
  </si>
  <si>
    <t>BRESCARO IRENE</t>
  </si>
  <si>
    <t>BRIGGEMAN YVONNE MARIE</t>
  </si>
  <si>
    <t>BRONZI LAURA</t>
  </si>
  <si>
    <t>BRUNATI PETRELLI LAURA</t>
  </si>
  <si>
    <t>BRUNI GIUSEPPE</t>
  </si>
  <si>
    <t>BUCCI  CINZIA</t>
  </si>
  <si>
    <t>BULGARELLI CHRISTINA SOFIA</t>
  </si>
  <si>
    <t>BULKU ELIDA</t>
  </si>
  <si>
    <t>BUONACORSI VITTORIO</t>
  </si>
  <si>
    <t>BUONFIGLIO GIOACCHINO</t>
  </si>
  <si>
    <t>BURLOTTI DANIELA</t>
  </si>
  <si>
    <t>BUTELLI GIOVANNA</t>
  </si>
  <si>
    <t>CACCIAPUOTI ANGELA</t>
  </si>
  <si>
    <t>cagneschi ebe</t>
  </si>
  <si>
    <t>CALABRESE GIOVANNA</t>
  </si>
  <si>
    <t>CALDESI PAOLA</t>
  </si>
  <si>
    <t>CALOSSI  GIOVANNINA</t>
  </si>
  <si>
    <t>CAMARRI GIAMPAOLO</t>
  </si>
  <si>
    <t>CAMBELLOTTI  FRANCOIS PIERRE ANDRIEN</t>
  </si>
  <si>
    <t>CAMILLI ILDO</t>
  </si>
  <si>
    <t>CAMPANA  NICOLA</t>
  </si>
  <si>
    <t>CAMPANA VALENTINA</t>
  </si>
  <si>
    <t>CAMPANELLI  GUIDO</t>
  </si>
  <si>
    <t>CAMPIONI  LINA</t>
  </si>
  <si>
    <t>CANCELLI MOSÈ</t>
  </si>
  <si>
    <t>CANUTI  GIUSTINO NORBERTO</t>
  </si>
  <si>
    <t>CAPODIMONTI ELEONORA</t>
  </si>
  <si>
    <t>CAPORALI AGOSTINA</t>
  </si>
  <si>
    <t>CARDUCCI THOMAS</t>
  </si>
  <si>
    <t>CARLONI ELISABETTA</t>
  </si>
  <si>
    <t>CARRUCOLA ADAMO</t>
  </si>
  <si>
    <t>CARTA  LISA</t>
  </si>
  <si>
    <t>CARUZZI MANUELA</t>
  </si>
  <si>
    <t>CASSAI  PARISINA</t>
  </si>
  <si>
    <t>CASTAGNINI ALBERTO</t>
  </si>
  <si>
    <t>CASTELLI  ASSUNTA</t>
  </si>
  <si>
    <t>CASTELLUCCI  CARLA</t>
  </si>
  <si>
    <t>CATALANO ERNESTO</t>
  </si>
  <si>
    <t>CATERINO  FEDERICO</t>
  </si>
  <si>
    <t>CATOCCI CRISTINA</t>
  </si>
  <si>
    <t>CATOCCI GIAN PIETRO</t>
  </si>
  <si>
    <t>CAVALIERE LAURA</t>
  </si>
  <si>
    <t>CAVALIERE NOEMI</t>
  </si>
  <si>
    <t>CAVINI DOMENICHELLA</t>
  </si>
  <si>
    <t>CECCARELLI  IDOLA</t>
  </si>
  <si>
    <t>CECCARINI BENITO</t>
  </si>
  <si>
    <t>CECCHELLI  PAMELA</t>
  </si>
  <si>
    <t xml:space="preserve">CECCHETTI VALENTINA </t>
  </si>
  <si>
    <t>CECCONAMI GLORIA</t>
  </si>
  <si>
    <t>CENNI  PATRIZIA</t>
  </si>
  <si>
    <t>CENTINI ALESSIA</t>
  </si>
  <si>
    <t>CHECHI LETIZIA</t>
  </si>
  <si>
    <t>CHERUBINI  ARMINDO</t>
  </si>
  <si>
    <t>CHERUBINI GILBERTO</t>
  </si>
  <si>
    <t>CHERUBINI PRIMOLA</t>
  </si>
  <si>
    <t>CHERUBINI SARA</t>
  </si>
  <si>
    <t>CHILINDAR LILIANA</t>
  </si>
  <si>
    <t>CHIOVOLONI  ALIGHIERO</t>
  </si>
  <si>
    <t>CIACCI AGOSTINA</t>
  </si>
  <si>
    <t>CIACCI LORENZINA</t>
  </si>
  <si>
    <t>CIACCI SIMONA</t>
  </si>
  <si>
    <t>CIAMPOLI  IRMA</t>
  </si>
  <si>
    <t>CIARAPICA LUCIANO</t>
  </si>
  <si>
    <t>CILLI DONATELLA</t>
  </si>
  <si>
    <t>CINALI PIERINA</t>
  </si>
  <si>
    <t>CINI  SONEA CLARA</t>
  </si>
  <si>
    <t>CIOLFI UGO</t>
  </si>
  <si>
    <t>CIONINI FRANCA</t>
  </si>
  <si>
    <t>CIRINI LAURA</t>
  </si>
  <si>
    <t>CITTADINI  CRISTINA</t>
  </si>
  <si>
    <t>CIVILTA ELIO FRANC LEIF</t>
  </si>
  <si>
    <t>CJAPI  FELLEZA</t>
  </si>
  <si>
    <t>CLEMENTI CHRISTIAN</t>
  </si>
  <si>
    <t>CLIENTI DIVERSI</t>
  </si>
  <si>
    <t>COLA  SERENA</t>
  </si>
  <si>
    <t>COLOMBINI  CRISTINA</t>
  </si>
  <si>
    <t>COMUNE DI BELPASSO</t>
  </si>
  <si>
    <t>COMUNI</t>
  </si>
  <si>
    <t>COMUNE DI CAMPAGNATICO</t>
  </si>
  <si>
    <t>COMUNE DI LUCCA</t>
  </si>
  <si>
    <t>COMUNE DI MANCIANO</t>
  </si>
  <si>
    <t>COMUNE DI MONTEVARCHI</t>
  </si>
  <si>
    <t>COMUNE DI POGGIBONSI</t>
  </si>
  <si>
    <t xml:space="preserve">COMUNE DI ROCCASTRADA </t>
  </si>
  <si>
    <t>COMUNE LIVORNO</t>
  </si>
  <si>
    <t>CONTE CARMELA</t>
  </si>
  <si>
    <t>CONTI GIACOMINA</t>
  </si>
  <si>
    <t>CONTRI ONELIA</t>
  </si>
  <si>
    <t>CONTUCCI ADELE</t>
  </si>
  <si>
    <t>COOP. SOCIALE  L.I.S.A. s.c.a. r.l.</t>
  </si>
  <si>
    <t>COOP.USCITA DI SICUREZZA</t>
  </si>
  <si>
    <t>COOP.VA SOCIALE ELLEUNO SCS</t>
  </si>
  <si>
    <t>COOPERATIVA SOCIALE ARCOBALENO A.R.L.</t>
  </si>
  <si>
    <t>CORONA LUCREZIA</t>
  </si>
  <si>
    <t>CORSALI GIUSEPPE</t>
  </si>
  <si>
    <t>CORSETTI MIRIA</t>
  </si>
  <si>
    <t>CORSINI IRENE</t>
  </si>
  <si>
    <t>CORTI ALBERTO</t>
  </si>
  <si>
    <t>COSETTI  ANNA MARIA</t>
  </si>
  <si>
    <t>COZZATELLI LYDA</t>
  </si>
  <si>
    <t>CROCINI RICCARDO</t>
  </si>
  <si>
    <t>CUBEDDU MARCO</t>
  </si>
  <si>
    <t>CUCINA  PASQUINA</t>
  </si>
  <si>
    <t>CULOTTA  PATRIZIA</t>
  </si>
  <si>
    <t>CURRELI  ALESSANDRA</t>
  </si>
  <si>
    <t>CUSCUSA  GIOVANNI SANTO</t>
  </si>
  <si>
    <t>CUSNIR  GABRIELA MIHAELA</t>
  </si>
  <si>
    <t>CYRUSZYS  TERESA</t>
  </si>
  <si>
    <t>D'ANGELO CLAUDIA</t>
  </si>
  <si>
    <t>D'ONGHIA LEONARDA</t>
  </si>
  <si>
    <t>D'ONGHIA VITA MARIA</t>
  </si>
  <si>
    <t>D'ONOFRIO  ROSA</t>
  </si>
  <si>
    <t>DANTI UMBERTA</t>
  </si>
  <si>
    <t>DARI  ELEONORA</t>
  </si>
  <si>
    <t>DATTOLI ROSA</t>
  </si>
  <si>
    <t>DAVID SIRKKA</t>
  </si>
  <si>
    <t>DE DOMINICIS LILIANA</t>
  </si>
  <si>
    <t>DE GREGORI ANNA MARIA</t>
  </si>
  <si>
    <t>DE LA CRUZ RODRIGUEZ  MAGDALENA</t>
  </si>
  <si>
    <t>DE SALVATORE MICHELA</t>
  </si>
  <si>
    <t>DE SANTIS ANTONELLA</t>
  </si>
  <si>
    <t>DERIU CHIARA</t>
  </si>
  <si>
    <t>DI BERNARDO ANGELINA</t>
  </si>
  <si>
    <t>DI LEGGE FRANCA</t>
  </si>
  <si>
    <t>DI PAOLA PASQUA</t>
  </si>
  <si>
    <t>DI PIETRO NICOLETTA</t>
  </si>
  <si>
    <t>DIANA ADELINA</t>
  </si>
  <si>
    <t>DIANI  LUCIA</t>
  </si>
  <si>
    <t>DIONISIE MARIA SIMONA</t>
  </si>
  <si>
    <t>DISPOTO CATERINA</t>
  </si>
  <si>
    <t>DOMANICO LUISA</t>
  </si>
  <si>
    <t>DOMI KLODJANA</t>
  </si>
  <si>
    <t>DOMINICI GIANNA</t>
  </si>
  <si>
    <t>DONADELLI FIORELLA</t>
  </si>
  <si>
    <t>DONATO FRANCESCA</t>
  </si>
  <si>
    <t>DONDOLINI ERIS</t>
  </si>
  <si>
    <t>DORATORI  CESARINA</t>
  </si>
  <si>
    <t>DRAGHI SABRINA</t>
  </si>
  <si>
    <t>DRAGO  ROSA</t>
  </si>
  <si>
    <t>DURANTI  ITALO</t>
  </si>
  <si>
    <t>EN NABBAGUI  YOUSSEF</t>
  </si>
  <si>
    <t>ERNST MEISTER  ANNAMARIE</t>
  </si>
  <si>
    <t>evangelisti ida</t>
  </si>
  <si>
    <t>FABBRI MASSIMILIANO</t>
  </si>
  <si>
    <t>FABBRUCCI  GRAZIELLA</t>
  </si>
  <si>
    <t>FABRIANI GABRIELLA</t>
  </si>
  <si>
    <t>FAENZI MARIA</t>
  </si>
  <si>
    <t>FALCO GIOVANNA</t>
  </si>
  <si>
    <t>FALCONI ANITA</t>
  </si>
  <si>
    <t>FALCONI FEDERICA</t>
  </si>
  <si>
    <t>FALOMI FEDORA</t>
  </si>
  <si>
    <t>FALZOLGHER CLAUDIO</t>
  </si>
  <si>
    <t>FANCELLI  GIULIANA</t>
  </si>
  <si>
    <t>FANCIULLETTI BEATRICE</t>
  </si>
  <si>
    <t>FANTACCI ELENA</t>
  </si>
  <si>
    <t>FANTONI  ROBERTO</t>
  </si>
  <si>
    <t>FANUCCI RINA</t>
  </si>
  <si>
    <t>FARNETANI MARGHERITA</t>
  </si>
  <si>
    <t>FARSI VITTORIA</t>
  </si>
  <si>
    <t>FAZZI  ADEMIA</t>
  </si>
  <si>
    <t>FEDELI MARIO</t>
  </si>
  <si>
    <t>FEI MARUSCA</t>
  </si>
  <si>
    <t>FEKA NAIM</t>
  </si>
  <si>
    <t>FERRARO  ELISA</t>
  </si>
  <si>
    <t>FERRINI ALFONSO</t>
  </si>
  <si>
    <t>FICARELLA  ANNANGELA</t>
  </si>
  <si>
    <t>FILIPET OLGA GIUSEPPINA</t>
  </si>
  <si>
    <t>FILONI DANIELA</t>
  </si>
  <si>
    <t>FINOCCHI ANGELA</t>
  </si>
  <si>
    <t>FINOCCHI MARIA CONCETTA</t>
  </si>
  <si>
    <t>FIORANI SILVIA</t>
  </si>
  <si>
    <t>FIORAVANTI ALESSANDRO</t>
  </si>
  <si>
    <t>FIORENTINI ANGIOLINO</t>
  </si>
  <si>
    <t>FIORINI MARIA ROBERTA</t>
  </si>
  <si>
    <t>FIORINI MARINO</t>
  </si>
  <si>
    <t>FONDAZIONE TERRITORI SOCIALI ALTAVALDELSA</t>
  </si>
  <si>
    <t>ALTRI ENTI PUBBLICI</t>
  </si>
  <si>
    <t>FORTUNATI ANNUNZIATA</t>
  </si>
  <si>
    <t>FREDDUCCI  GABRIELLA</t>
  </si>
  <si>
    <t>FREDUCCI GABRIELLA</t>
  </si>
  <si>
    <t>GABRIELLI  BRUNA</t>
  </si>
  <si>
    <t>GAGGIOLI  MARTA</t>
  </si>
  <si>
    <t>GAGGIOLI LAURA</t>
  </si>
  <si>
    <t>GALARDI MARIA</t>
  </si>
  <si>
    <t>GALEOTTI  ADAMO</t>
  </si>
  <si>
    <t>GALGANI MARI'</t>
  </si>
  <si>
    <t>GALGANI VILIA</t>
  </si>
  <si>
    <t>GALLETTI AZZURRA</t>
  </si>
  <si>
    <t>GALLI IOLE</t>
  </si>
  <si>
    <t>GALLI PAOLO</t>
  </si>
  <si>
    <t>GALLO  GIANLUCA</t>
  </si>
  <si>
    <t>GALLONI GIUSEPPINA</t>
  </si>
  <si>
    <t>GALLORINI  ALMA</t>
  </si>
  <si>
    <t>GALLOTTA  VANJA</t>
  </si>
  <si>
    <t>GAMBICORTI  ANDREA</t>
  </si>
  <si>
    <t>GAMBINI NELLA</t>
  </si>
  <si>
    <t>GARDINI  LINA PASQUALINA</t>
  </si>
  <si>
    <t>GARGANI ROBERTA</t>
  </si>
  <si>
    <t>GENNARELLI FRANCESCA</t>
  </si>
  <si>
    <t>GENNARI  FRANCO</t>
  </si>
  <si>
    <t>GENTILUOMO DOMENICO</t>
  </si>
  <si>
    <t>GESTORE DEI SERVIZI ENERGETICI - GSE SPA</t>
  </si>
  <si>
    <t>GHERCA ANA DIANA</t>
  </si>
  <si>
    <t>GIANNELLA MARIA</t>
  </si>
  <si>
    <t>GIANNINI GIANFRANCO</t>
  </si>
  <si>
    <t>GIANNINONI  ANNA</t>
  </si>
  <si>
    <t>GIANNONE MICHELA</t>
  </si>
  <si>
    <t>GIARDI SAMUELE</t>
  </si>
  <si>
    <t>GINANNESCHI CINZIA</t>
  </si>
  <si>
    <t>GIOMMONI MONICA</t>
  </si>
  <si>
    <t>GIORGETTI GIGLIOLA</t>
  </si>
  <si>
    <t>GIORGI  EDDA</t>
  </si>
  <si>
    <t>GIORGI ANGIOLINA</t>
  </si>
  <si>
    <t>GIOVANNINI MARIA</t>
  </si>
  <si>
    <t>GONNELLI VALENTINA</t>
  </si>
  <si>
    <t>GORACCI EVRANDO</t>
  </si>
  <si>
    <t>GORELLI DANIELA</t>
  </si>
  <si>
    <t>GORELLI INES</t>
  </si>
  <si>
    <t>GORGA  CLAUDIA RAMONA</t>
  </si>
  <si>
    <t>GOTI  GIULIA</t>
  </si>
  <si>
    <t>GRAZZINI ANTONIO PAOLO</t>
  </si>
  <si>
    <t>GRIFONI GABRIELE</t>
  </si>
  <si>
    <t>GRILLI  SIMONE</t>
  </si>
  <si>
    <t>GROSSI  AMELIO</t>
  </si>
  <si>
    <t>GUANTINI CLARA</t>
  </si>
  <si>
    <t>GUARNIERI  MATTEO</t>
  </si>
  <si>
    <t>GUERRA MARIANNA</t>
  </si>
  <si>
    <t>GUERRIERI GIANCARLO</t>
  </si>
  <si>
    <t>GUERRIERI JACOPO</t>
  </si>
  <si>
    <t>GUERRINI PIERO</t>
  </si>
  <si>
    <t>GUIDARINI LUCIANO</t>
  </si>
  <si>
    <t>GUIDI ELVA</t>
  </si>
  <si>
    <t>GUIDI KATIA</t>
  </si>
  <si>
    <t>GUIDONI  ELSA</t>
  </si>
  <si>
    <t>GUIDONI  RENATO</t>
  </si>
  <si>
    <t>GUIDOTTI MAURIZIO</t>
  </si>
  <si>
    <t>GUT  EDWIN JOACHIM</t>
  </si>
  <si>
    <t>GUZZON ELIDE</t>
  </si>
  <si>
    <t>HOFFMANN MONIKA MARIA HERMINE</t>
  </si>
  <si>
    <t>IACOVANGELO  ELENA</t>
  </si>
  <si>
    <t>IANNITELLI  MONICA</t>
  </si>
  <si>
    <t>IENCO MARIA ALBERTA</t>
  </si>
  <si>
    <t>IL QUADRIFOGLIO</t>
  </si>
  <si>
    <t>IMBASCIATI ALDIMARO</t>
  </si>
  <si>
    <t>IMBASCIATI QUIRINA</t>
  </si>
  <si>
    <t>INCAGLI CRISTIANA</t>
  </si>
  <si>
    <t>IOVANE  ENRICO MARIA</t>
  </si>
  <si>
    <t>ISMAJLI  ALBULENA</t>
  </si>
  <si>
    <t>ISOLA VIRGINIA</t>
  </si>
  <si>
    <t>IST. DI ISTRUZIONE SUPERIORE LUCIANO BIANCIARDI</t>
  </si>
  <si>
    <t>IST. STAT ISTRUZ. SUPERIORE LEOPOLDO II DI LORENA</t>
  </si>
  <si>
    <t>IST. TECNICO COMMERCIALE STATALE "V.FOSSOMBRONI"</t>
  </si>
  <si>
    <t>ISTITUTO COMPRENSIVO "O. ORSINI"</t>
  </si>
  <si>
    <t>ISTITUTO COMPRENSIVO GROSSETO 2</t>
  </si>
  <si>
    <t>ISTITUTO PIETRO ALDI</t>
  </si>
  <si>
    <t>JAKU  VIOLETA</t>
  </si>
  <si>
    <t>JAKUPI  NESIM</t>
  </si>
  <si>
    <t>KASA ILIR</t>
  </si>
  <si>
    <t>KATKOVA GELENA</t>
  </si>
  <si>
    <t>KOTOLLAKU MERITA</t>
  </si>
  <si>
    <t>kovalenko inna</t>
  </si>
  <si>
    <t>KRAWCZYK  PAULINA ELZBIETA</t>
  </si>
  <si>
    <t>LA PORTA ANGELA</t>
  </si>
  <si>
    <t>labiyad larbi</t>
  </si>
  <si>
    <t>LAGROIA ANNALISA</t>
  </si>
  <si>
    <t>LALLA  CATERINA</t>
  </si>
  <si>
    <t>LAMBARDI ELSO</t>
  </si>
  <si>
    <t>LAMBARDI MAURIZIA</t>
  </si>
  <si>
    <t>LAMPOGLIA DANTE</t>
  </si>
  <si>
    <t>LANCINA MADDALENA</t>
  </si>
  <si>
    <t>LANDESCHI ADELE</t>
  </si>
  <si>
    <t>LANDI ELENA</t>
  </si>
  <si>
    <t>LANINI  AZEGLIO</t>
  </si>
  <si>
    <t>LATTANZI GEMMA</t>
  </si>
  <si>
    <t>LAZAR  ANCA RALUCA</t>
  </si>
  <si>
    <t>LEKHDAR  ABDELLATIF</t>
  </si>
  <si>
    <t>LENZINI GIACOMO</t>
  </si>
  <si>
    <t>LEONI  MONICA</t>
  </si>
  <si>
    <t>LIBERTI GIOVANNA</t>
  </si>
  <si>
    <t>LIPPI MARCELLO</t>
  </si>
  <si>
    <t>LLESHI MIMOZA</t>
  </si>
  <si>
    <t>LO SAMBA</t>
  </si>
  <si>
    <t>LOGGINI PIERLUIGI</t>
  </si>
  <si>
    <t>LOLI  ROLANDO</t>
  </si>
  <si>
    <t>LOLI MARIO</t>
  </si>
  <si>
    <t>LONZI LUIGIA</t>
  </si>
  <si>
    <t>LORENZETTI  ILDO</t>
  </si>
  <si>
    <t>LORENZINI MARISA</t>
  </si>
  <si>
    <t>LORENZINI ULIANA</t>
  </si>
  <si>
    <t xml:space="preserve">LOTTI VETURIA </t>
  </si>
  <si>
    <t>LOZZI CRESIO</t>
  </si>
  <si>
    <t>LUCACCINI  MARIA LUCREZIA</t>
  </si>
  <si>
    <t>LUCATTI LEDA</t>
  </si>
  <si>
    <t>LUCATTINI MONICA</t>
  </si>
  <si>
    <t>LUNGHINI ORENTINA MARIA</t>
  </si>
  <si>
    <t>LUPI  ANDREA</t>
  </si>
  <si>
    <t>MACCARI ENZO</t>
  </si>
  <si>
    <t>MACCHERINI  ISENA</t>
  </si>
  <si>
    <t>MACCHI  ANNA MARIA</t>
  </si>
  <si>
    <t>MACCHI  JACOPO</t>
  </si>
  <si>
    <t>MACCHIARELLI  MARIO</t>
  </si>
  <si>
    <t>MACHETTI BEATRICE</t>
  </si>
  <si>
    <t>MACHETTI SAVINA</t>
  </si>
  <si>
    <t>MACHETTI SILVANA</t>
  </si>
  <si>
    <t>MAESTRELLI VILDE</t>
  </si>
  <si>
    <t>MAGARA CELESTINO</t>
  </si>
  <si>
    <t>MAGGI MARIA BIANCA</t>
  </si>
  <si>
    <t>MAGI  LINA</t>
  </si>
  <si>
    <t>MAGI VINCENZO</t>
  </si>
  <si>
    <t>MAGINI STEFANIA</t>
  </si>
  <si>
    <t>MAGNANI PATRIZIA</t>
  </si>
  <si>
    <t>MAIMONE  ROSSANO</t>
  </si>
  <si>
    <t>MALVATAJ HAJRIE</t>
  </si>
  <si>
    <t>MANCIANTI MONIA</t>
  </si>
  <si>
    <t>MANNI  GIORGIO</t>
  </si>
  <si>
    <t>MANNI RENATO</t>
  </si>
  <si>
    <t>MANNO  ILARIA</t>
  </si>
  <si>
    <t>MANNO FRANCESCA</t>
  </si>
  <si>
    <t>MANTOVANI ELENA</t>
  </si>
  <si>
    <t>MARCHI ILARIA</t>
  </si>
  <si>
    <t>MARCO LUIGI</t>
  </si>
  <si>
    <t>MARFE'  ANTONIETTA</t>
  </si>
  <si>
    <t>MARIETTI  GIANCARLO</t>
  </si>
  <si>
    <t>MARIGO  LUCIANO</t>
  </si>
  <si>
    <t>MARINAI MARIO</t>
  </si>
  <si>
    <t>MARIOTTI GIUSEPPA</t>
  </si>
  <si>
    <t>MARIOTTINI EMILIANO</t>
  </si>
  <si>
    <t>MARTELLI MANUELA</t>
  </si>
  <si>
    <t>MARTELLI PATRIZIA</t>
  </si>
  <si>
    <t>MARTELLINI  GIUDITTA</t>
  </si>
  <si>
    <t>MARTINELLI ANNITA</t>
  </si>
  <si>
    <t>MARTINI  OTELLO</t>
  </si>
  <si>
    <t>MARTINI MIRELLA</t>
  </si>
  <si>
    <t>MARZOCCHI MARIA ROSA</t>
  </si>
  <si>
    <t>MARZOLINI NELLA</t>
  </si>
  <si>
    <t>MASCAGNI  SILVIA</t>
  </si>
  <si>
    <t>MASCHERINI LORETTA</t>
  </si>
  <si>
    <t>MASCITELLI LUCIA</t>
  </si>
  <si>
    <t>MASINI VERA</t>
  </si>
  <si>
    <t>MASOTTI ALESSIO</t>
  </si>
  <si>
    <t>MASSAI GRAZIELLA</t>
  </si>
  <si>
    <t>MASSAI MARIA</t>
  </si>
  <si>
    <t>MASSERIZZI NICOLETTA</t>
  </si>
  <si>
    <t>MASSINI  LUANA</t>
  </si>
  <si>
    <t>MASSINI DINO</t>
  </si>
  <si>
    <t>MASTROPIERRO  FILOMENA</t>
  </si>
  <si>
    <t>MAZZEI MARA</t>
  </si>
  <si>
    <t>MAZZI  DANIELA</t>
  </si>
  <si>
    <t>MAZZOLAI LATINO</t>
  </si>
  <si>
    <t>MAZZUOLI MAFALDA</t>
  </si>
  <si>
    <t>MEACCI CRISTINE</t>
  </si>
  <si>
    <t>MEDAGLINI FRANCESCA</t>
  </si>
  <si>
    <t>MENCHICCHI  EGLE</t>
  </si>
  <si>
    <t>MENDOLA  MARIA GIUSEPPA</t>
  </si>
  <si>
    <t>MENGHINI ELISABETTA</t>
  </si>
  <si>
    <t>MENICHETTI ANTONELLA</t>
  </si>
  <si>
    <t>MENICHETTI ANTONIO</t>
  </si>
  <si>
    <t>MENONI PATRIZIA</t>
  </si>
  <si>
    <t>MERLINI  SILVANO</t>
  </si>
  <si>
    <t>MERLINI IOLANDA</t>
  </si>
  <si>
    <t>MEZZEDIMI  MARCELLINA</t>
  </si>
  <si>
    <t>MIGLIORI SETTIMIA DANIELA</t>
  </si>
  <si>
    <t>MIGLIORINI ADRIA</t>
  </si>
  <si>
    <t>MIGLIORINI MARIO</t>
  </si>
  <si>
    <t>MILANI  VALERIO</t>
  </si>
  <si>
    <t>MINACCI  VIRGILIO</t>
  </si>
  <si>
    <t>MINACCI PAOLA</t>
  </si>
  <si>
    <t>MINELLI  ROBERTO</t>
  </si>
  <si>
    <t>MINNAI  CLAUDIA</t>
  </si>
  <si>
    <t>MONACHINI MARGHERITA</t>
  </si>
  <si>
    <t>MONACI  GIULIO</t>
  </si>
  <si>
    <t>MONTIGLIONI LILIANA</t>
  </si>
  <si>
    <t>MORETTI  CLAUDIA</t>
  </si>
  <si>
    <t>MORETTI  FEDERICA</t>
  </si>
  <si>
    <t>MORETTI  GIULIETTA</t>
  </si>
  <si>
    <t>MORETTI ALBERTO</t>
  </si>
  <si>
    <t>MORGIANI  SIRIO</t>
  </si>
  <si>
    <t>MORI  SIMONA</t>
  </si>
  <si>
    <t>MORICONI MARIA CONCETTA</t>
  </si>
  <si>
    <t>MORJANA LARBI</t>
  </si>
  <si>
    <t>MOROCUTTI ALESSIA</t>
  </si>
  <si>
    <t>MORONI EMMA</t>
  </si>
  <si>
    <t>MOROZ LOLITA</t>
  </si>
  <si>
    <t>MORSELLI FILOMENA</t>
  </si>
  <si>
    <t>MOSCATELLI  SABATINO</t>
  </si>
  <si>
    <t>MOSCATELLI ANDREA</t>
  </si>
  <si>
    <t>MOSCATELLI DEBORA</t>
  </si>
  <si>
    <t>MOSCHINI  STEFANO</t>
  </si>
  <si>
    <t>MULINACCI  LUCIA</t>
  </si>
  <si>
    <t>MUNTEANU VASILE</t>
  </si>
  <si>
    <t>MUSCI  COSIMO</t>
  </si>
  <si>
    <t>NACCI  ELENA</t>
  </si>
  <si>
    <t>NALDINI STEFANIA</t>
  </si>
  <si>
    <t>NANNI RIZIERI</t>
  </si>
  <si>
    <t>NARDI GINA</t>
  </si>
  <si>
    <t>NASINI  ANTONIO</t>
  </si>
  <si>
    <t xml:space="preserve">NELLI FABIO </t>
  </si>
  <si>
    <t>NEROZZI  GENNY</t>
  </si>
  <si>
    <t>NICCOLINI ANERIS</t>
  </si>
  <si>
    <t>NICCOLINI GIOVANNA MARISA</t>
  </si>
  <si>
    <t>NICULITA  MARGARETA</t>
  </si>
  <si>
    <t>NIERI ANNA</t>
  </si>
  <si>
    <t>NOCCIOLINI  ADO</t>
  </si>
  <si>
    <t>NOCCO TERESA</t>
  </si>
  <si>
    <t>NOWAK MARCIN</t>
  </si>
  <si>
    <t>OLIVA  VINCENZO</t>
  </si>
  <si>
    <t>OLIVELLI ELISABETTA</t>
  </si>
  <si>
    <t>OLLIVERI SICCARDI BARBARA</t>
  </si>
  <si>
    <t>ONETO  ANSELMO</t>
  </si>
  <si>
    <t>ONLUS SOLIDARIETA' E CRESCITA SOCIETA' COOPERATIVA</t>
  </si>
  <si>
    <t>ORDINI FRANCESCA</t>
  </si>
  <si>
    <t>ORI  ANTONIA</t>
  </si>
  <si>
    <t>ORLANDI  MICHELE</t>
  </si>
  <si>
    <t>ORLANDINI FIORENZA</t>
  </si>
  <si>
    <t>ORLANDINI PAOLA</t>
  </si>
  <si>
    <t>ORLANDO GERARDO</t>
  </si>
  <si>
    <t>ORLIK ARTUR</t>
  </si>
  <si>
    <t>OTTANELLI MARINA</t>
  </si>
  <si>
    <t>OTTAVI  FOSCA</t>
  </si>
  <si>
    <t>PACINI LUCA</t>
  </si>
  <si>
    <t>PACINI MARINO</t>
  </si>
  <si>
    <t>PACINI VALENTINA</t>
  </si>
  <si>
    <t>PAGLIUCHI ARIELLA</t>
  </si>
  <si>
    <t>PALADINI  ELIA</t>
  </si>
  <si>
    <t>PALAZZI CLAUDIO</t>
  </si>
  <si>
    <t>PALAZZI FRANCESCA</t>
  </si>
  <si>
    <t>PALLA GIOVANNA</t>
  </si>
  <si>
    <t>PANDOLFI ILIDIA</t>
  </si>
  <si>
    <t>PANFI  MIRIA</t>
  </si>
  <si>
    <t>PAPINI  CARLA</t>
  </si>
  <si>
    <t>PAPINI AURELIO</t>
  </si>
  <si>
    <t>PAPINI MIMMA</t>
  </si>
  <si>
    <t>PARROTTA ROSA</t>
  </si>
  <si>
    <t>PASHCHENKO LIUDMYLA</t>
  </si>
  <si>
    <t>PASQUI DANIELE</t>
  </si>
  <si>
    <t>PASSARELLI EDVIGE</t>
  </si>
  <si>
    <t>PASTORELLI ALESSANDRA</t>
  </si>
  <si>
    <t>PECCIARINI GIUSEPPE</t>
  </si>
  <si>
    <t>PECORELLI  MARCELLA</t>
  </si>
  <si>
    <t>PECORINI MASSIMILIANO</t>
  </si>
  <si>
    <t>PELLEGRINI  ANTEA</t>
  </si>
  <si>
    <t>PELLEGRINI AGOSTINO</t>
  </si>
  <si>
    <t>PELLEGRINI GINEVRA</t>
  </si>
  <si>
    <t>PELLEGRINI PRIMILIO</t>
  </si>
  <si>
    <t>pendola luisa</t>
  </si>
  <si>
    <t>PEPI ERMELINDA</t>
  </si>
  <si>
    <t>PEPI PATRIZIO</t>
  </si>
  <si>
    <t>PERONI  RENATO</t>
  </si>
  <si>
    <t>PERONNIA GIOVANNI ANGELO</t>
  </si>
  <si>
    <t>PERUZZI IVANA</t>
  </si>
  <si>
    <t>PERUZZI SILVIA</t>
  </si>
  <si>
    <t>PESARIN  MANUELA</t>
  </si>
  <si>
    <t>PESUCCI  FRANCESCO</t>
  </si>
  <si>
    <t>PETRAGLI MILENA</t>
  </si>
  <si>
    <t>PETRICCI SILVIA</t>
  </si>
  <si>
    <t>PETRINI  ANNA MARIA</t>
  </si>
  <si>
    <t>PETRUCCI ALMA</t>
  </si>
  <si>
    <t>PEZZI  OLIVA</t>
  </si>
  <si>
    <t>PICCOLOMO MARIA CATALDA</t>
  </si>
  <si>
    <t>PIERACCINI  PAOLO</t>
  </si>
  <si>
    <t>PIERETTO CLAUDIO</t>
  </si>
  <si>
    <t>PIERI PAOLA</t>
  </si>
  <si>
    <t>PIERINI PLINIA RENATA</t>
  </si>
  <si>
    <t>PIETRINI TERZILIA</t>
  </si>
  <si>
    <t>PIETRUCCI MARILENA</t>
  </si>
  <si>
    <t>PII RENATA</t>
  </si>
  <si>
    <t>PISANI FRANCESCA</t>
  </si>
  <si>
    <t>PISANI GENNARO</t>
  </si>
  <si>
    <t>PITARU RAZVAN DANIEL</t>
  </si>
  <si>
    <t>PITTAU PAOLO</t>
  </si>
  <si>
    <t>PIVATO LUISA</t>
  </si>
  <si>
    <t>PIVETTA LUIGI</t>
  </si>
  <si>
    <t>POCCETTI  IRENE</t>
  </si>
  <si>
    <t>POGGIANTI ELISA</t>
  </si>
  <si>
    <t>POGLIANI ADA</t>
  </si>
  <si>
    <t>POLI CINZIA</t>
  </si>
  <si>
    <t>POMPO'  MARGHERITA</t>
  </si>
  <si>
    <t>PONDINI  LAURA</t>
  </si>
  <si>
    <t>PONTICELLI MARIO</t>
  </si>
  <si>
    <t>PORTELIERS MARIELLA</t>
  </si>
  <si>
    <t>POSCIA VIVIANA</t>
  </si>
  <si>
    <t>POSTE ITALIANE SPA</t>
  </si>
  <si>
    <t>PREMOLI SERENA</t>
  </si>
  <si>
    <t>PREVETE  PASQUALE</t>
  </si>
  <si>
    <t>PULCINI CLAUDIA</t>
  </si>
  <si>
    <t>QUAGLIA DEBORA</t>
  </si>
  <si>
    <t>QUATTRINI  SIMONA</t>
  </si>
  <si>
    <t>QUERCI  ROBERTA</t>
  </si>
  <si>
    <t>QUIRINI ROSA MARIA</t>
  </si>
  <si>
    <t>RAFFAELLI ANDREA</t>
  </si>
  <si>
    <t>RAGNINI  ALFREDO</t>
  </si>
  <si>
    <t>RAMAZZOTTI CLEONICE</t>
  </si>
  <si>
    <t>RAMAZZOTTI FRANCA</t>
  </si>
  <si>
    <t>Somma di BIVE 2019 al 12.06.2020</t>
  </si>
  <si>
    <t>bi.ve.2019             al 12/06/2020</t>
  </si>
  <si>
    <t>BONAMASSA ALICE</t>
  </si>
  <si>
    <t>BONARI  ANDREA</t>
  </si>
  <si>
    <t>BONASO CESIRA SANTINA</t>
  </si>
  <si>
    <t>BONAVOLONTA' LIVIA JOSEFINA</t>
  </si>
  <si>
    <t>BONFIGLIO ROSARIA</t>
  </si>
  <si>
    <t>BONI FABIOLA</t>
  </si>
  <si>
    <t>BONOMI MARIA</t>
  </si>
  <si>
    <t>BONUCCI GIANCARLO</t>
  </si>
  <si>
    <t>borghi dina</t>
  </si>
  <si>
    <t>BORRELLI  VIRGINIA</t>
  </si>
  <si>
    <t>BORRI  GIUSEPPINA</t>
  </si>
  <si>
    <t>BORZELLINO DIEGO</t>
  </si>
  <si>
    <t>BORZILLO EMET</t>
  </si>
  <si>
    <t>BOSCARELLI DANIEL</t>
  </si>
  <si>
    <t>BOSETTI RENATO</t>
  </si>
  <si>
    <t>BOUGAABOUB  KHADIJA</t>
  </si>
  <si>
    <t>BOULLOUZ NAIMA</t>
  </si>
  <si>
    <t>BOURIDOU FATIMA</t>
  </si>
  <si>
    <t>BOUTIQUE DEL CHIODO</t>
  </si>
  <si>
    <t>BRACALARI FRANCESCA</t>
  </si>
  <si>
    <t xml:space="preserve">BRAGGIO ALESSANDRO </t>
  </si>
  <si>
    <t>BRANDOLINI SOFIE</t>
  </si>
  <si>
    <t>BRIGANTINI LIDIANO</t>
  </si>
  <si>
    <t>BRIZZI  ARIANNA</t>
  </si>
  <si>
    <t>BRIZZI ANDREA</t>
  </si>
  <si>
    <t>BRIZZI CARLO ALBERTO</t>
  </si>
  <si>
    <t>BRIZZI CESARE</t>
  </si>
  <si>
    <t>BRIZZI LAURA</t>
  </si>
  <si>
    <t>BRIZZI MARIA GRAZIA</t>
  </si>
  <si>
    <t>BRIZZI MONICA</t>
  </si>
  <si>
    <t>BROGI UMILE</t>
  </si>
  <si>
    <t>BRUCHI MASHA</t>
  </si>
  <si>
    <t>BUCCI MAURO</t>
  </si>
  <si>
    <t>BUFI VIOLETA</t>
  </si>
  <si>
    <t>BUGELLI BARBARA</t>
  </si>
  <si>
    <t>BULLERI NEVIA</t>
  </si>
  <si>
    <t>BUONAVITA SIMONE</t>
  </si>
  <si>
    <t>BURALLI  FEDERICO</t>
  </si>
  <si>
    <t>BURRINI EMANUELA</t>
  </si>
  <si>
    <t>BURRONI PRIMETTA</t>
  </si>
  <si>
    <t>BUSIELLO FRANCESCO</t>
  </si>
  <si>
    <t>Butacu Gabor Irina</t>
  </si>
  <si>
    <t>BUZZERIO  DONATA</t>
  </si>
  <si>
    <t>C&amp;P ADVER</t>
  </si>
  <si>
    <t>CACCAVALLO ANTONIO</t>
  </si>
  <si>
    <t>caci  tana</t>
  </si>
  <si>
    <t>CACIOLI GIUSEPPE</t>
  </si>
  <si>
    <t>CADAVERE  VINCENZO</t>
  </si>
  <si>
    <t>CAFFE' ROMA di Bartalini Stefano</t>
  </si>
  <si>
    <t>CAFFE' ROMA di Marzocchi Mario</t>
  </si>
  <si>
    <t>CAIOLINO ROSA</t>
  </si>
  <si>
    <t>CAIRO EDITORE</t>
  </si>
  <si>
    <t>CALABRESE  MONICA CIRA</t>
  </si>
  <si>
    <t>CALAMANTE  GUIDO</t>
  </si>
  <si>
    <t>CALAMASSI AURELIO</t>
  </si>
  <si>
    <t>CALAMASSI FABIO</t>
  </si>
  <si>
    <t>CALCHETTI MARIA LUISA</t>
  </si>
  <si>
    <t>CALDESI  SOSCA</t>
  </si>
  <si>
    <t>CALIA ANTONIA FRANCA</t>
  </si>
  <si>
    <t>CALVELLINI ADALGISA</t>
  </si>
  <si>
    <t>CAMARRI ROSEA</t>
  </si>
  <si>
    <t>CAMBELLOTTI FILIPPO</t>
  </si>
  <si>
    <t>CAMBRI FABRIZIO</t>
  </si>
  <si>
    <t>CAMERLINCKX DI FELICE  CHLOE</t>
  </si>
  <si>
    <t>CAMILLI ANDREA</t>
  </si>
  <si>
    <t>CAMPANI  ANDREA</t>
  </si>
  <si>
    <t>CAMPIGLIA  PAOLO</t>
  </si>
  <si>
    <t>CAMPIGLIA STEFANO</t>
  </si>
  <si>
    <t>CAMPIONI ELIO</t>
  </si>
  <si>
    <t>CAMST SOC. COOP. AR.L.</t>
  </si>
  <si>
    <t>CANCELLIERI NICOLA</t>
  </si>
  <si>
    <t>CANESSA ANDREA</t>
  </si>
  <si>
    <t>CANTINI  MARTINO</t>
  </si>
  <si>
    <t>CANTINI LORENZO</t>
  </si>
  <si>
    <t>CAPACCI  LUCIANA</t>
  </si>
  <si>
    <t>CAPITANI SERENELLA</t>
  </si>
  <si>
    <t>CAPPAGLI  BRUNO</t>
  </si>
  <si>
    <t>CAPPAI ANTONIA BACHISIA ANGELA</t>
  </si>
  <si>
    <t>CAPPELLI MARIA CESIRA</t>
  </si>
  <si>
    <t>CAPPELLINI NICOLA</t>
  </si>
  <si>
    <t>CARAIMAN OANA</t>
  </si>
  <si>
    <t>CARCIOLO GIOVANNA</t>
  </si>
  <si>
    <t>CARDUCCI INES</t>
  </si>
  <si>
    <t>CARLUCCI  ROVENA</t>
  </si>
  <si>
    <t>CARRAI  DANIELE</t>
  </si>
  <si>
    <t>CARRAI MARCO</t>
  </si>
  <si>
    <t>CARRARESI BARBARA</t>
  </si>
  <si>
    <t>CARRARESI GRAZZIANO</t>
  </si>
  <si>
    <t>CARRESI  FRANCO</t>
  </si>
  <si>
    <t>CARRI ILIANA</t>
  </si>
  <si>
    <t>CARTA ROBERTO</t>
  </si>
  <si>
    <t>CARUGO ROSALBA</t>
  </si>
  <si>
    <t>CARUSI ANNA MARIA</t>
  </si>
  <si>
    <t>CARUSI MICHELA</t>
  </si>
  <si>
    <t>CARUSO GIULIA</t>
  </si>
  <si>
    <t>CASA DELLE DONNE</t>
  </si>
  <si>
    <t>CASAGNI MICHELE</t>
  </si>
  <si>
    <t>CASALI  SARA</t>
  </si>
  <si>
    <t>CASCIANI DIVA</t>
  </si>
  <si>
    <t>CASCIANI MORENO</t>
  </si>
  <si>
    <t>CASCIONE ROSANNA</t>
  </si>
  <si>
    <t>CASELLI  JESSICA</t>
  </si>
  <si>
    <t>CASELLI  VALENTINA</t>
  </si>
  <si>
    <t>CASINI GERMANA</t>
  </si>
  <si>
    <t>CASSANDRI LAURA</t>
  </si>
  <si>
    <t>CASSANI  ROBERTO</t>
  </si>
  <si>
    <t>CASTELLO DI ABOLA SARL</t>
  </si>
  <si>
    <t>CATALANO MANUEL</t>
  </si>
  <si>
    <t>CATTEDRA GIUSEPPINA</t>
  </si>
  <si>
    <t>CAUDAI SIMONE</t>
  </si>
  <si>
    <t>CAUSARANO CARMELO</t>
  </si>
  <si>
    <t>CAV CECINA</t>
  </si>
  <si>
    <t>CAVALLI MANUELE</t>
  </si>
  <si>
    <t>CAVEZZINI ELEONORA</t>
  </si>
  <si>
    <t>CAVEZZINI ZELMA</t>
  </si>
  <si>
    <t>CAVIGLIONE  IRENE</t>
  </si>
  <si>
    <t>CD MEDICA SNC di Paolo Della Luna &amp; c.</t>
  </si>
  <si>
    <t>CECALA ANTONIO</t>
  </si>
  <si>
    <t>CECCHELLI VIVALDO</t>
  </si>
  <si>
    <t>CECCONI  EMILIANO</t>
  </si>
  <si>
    <t>CEIS</t>
  </si>
  <si>
    <t>CEIS GRUPPO GIOVANI E COMUNITA' LUCCA</t>
  </si>
  <si>
    <t>CELIK ESRA</t>
  </si>
  <si>
    <t>CELLINI BOTTAI  GIORGIO</t>
  </si>
  <si>
    <t>celnetwork Srl</t>
  </si>
  <si>
    <t>CENNI NATALINA</t>
  </si>
  <si>
    <t>CENSINI  SETTIMIA</t>
  </si>
  <si>
    <t>CENTRO DI PROMOZIONE SOCIALE GLI ANTA</t>
  </si>
  <si>
    <t>CENTRO PROMOZIONE SOCIALE - I SAGGI-</t>
  </si>
  <si>
    <t>CENTRO PROMOZIONE SOCIALE BARBANELLA</t>
  </si>
  <si>
    <t>CENTRO STUDI ENTI LOCALI SRL</t>
  </si>
  <si>
    <t>CENTRO STUDI TRADIZIONI POPOLARI TOSCANE</t>
  </si>
  <si>
    <t xml:space="preserve">CENTRUFFICIO LORETO SPA </t>
  </si>
  <si>
    <t>CENTURIONI ILA</t>
  </si>
  <si>
    <t>CERONI MAURIZIO</t>
  </si>
  <si>
    <t>CERRETANI GIANMARCO</t>
  </si>
  <si>
    <t>CERRIKU  DRITAN</t>
  </si>
  <si>
    <t>CERRINI MARTA</t>
  </si>
  <si>
    <t>CESARETTI  IVANA</t>
  </si>
  <si>
    <t>CESELLI  ANTONELLA</t>
  </si>
  <si>
    <t>CHAIR  MOHAMED</t>
  </si>
  <si>
    <t>CHARABI heddi YASMINE</t>
  </si>
  <si>
    <t>CHELINI  SIMONE</t>
  </si>
  <si>
    <t>CHELINI PAOLA</t>
  </si>
  <si>
    <t>CHERUBINI ANGIOLINO</t>
  </si>
  <si>
    <t>CHERUBINI CLAUDIA</t>
  </si>
  <si>
    <t>CHIFARI FRANCESCO</t>
  </si>
  <si>
    <t>CHILLERI  DANIELE</t>
  </si>
  <si>
    <t>CHIMENTI NELLO</t>
  </si>
  <si>
    <t>CHIMENTI OLGHINA</t>
  </si>
  <si>
    <t>CHIRIAC DELIA MARIA</t>
  </si>
  <si>
    <t>CHISTOLINI  MARCO</t>
  </si>
  <si>
    <t>CIABATTINI MARISO</t>
  </si>
  <si>
    <t>CIACCI CHIARA</t>
  </si>
  <si>
    <t>CIACCI MONICA</t>
  </si>
  <si>
    <t>CIACCI OLGA</t>
  </si>
  <si>
    <t>CIACCI SILVANA</t>
  </si>
  <si>
    <t>CIAMPA ANGELA</t>
  </si>
  <si>
    <t>CIAMPOLI DANILO</t>
  </si>
  <si>
    <t>CIANI LAURA</t>
  </si>
  <si>
    <t>CIAPPOLA ANTONINO</t>
  </si>
  <si>
    <t>CICCOTTI ANTONIO</t>
  </si>
  <si>
    <t>CICERCHIA CRISTIAN</t>
  </si>
  <si>
    <t>CIMIERI FRANCESCA TERESA</t>
  </si>
  <si>
    <t>CINELLI  MIRELLA</t>
  </si>
  <si>
    <t>CINELLI ALESSANDRO</t>
  </si>
  <si>
    <t>CINELLI DANIELE</t>
  </si>
  <si>
    <t>CINOTTI EUGENIO</t>
  </si>
  <si>
    <t>CINQUEPALMI  ELISABETTA</t>
  </si>
  <si>
    <t>CINTI ANNA MARIA</t>
  </si>
  <si>
    <t>CIOFFI GELSOMINA</t>
  </si>
  <si>
    <t>CIPRIANI MERY</t>
  </si>
  <si>
    <t>CIRCELLI FIORELLA</t>
  </si>
  <si>
    <t>CIRILLO STEFANIA</t>
  </si>
  <si>
    <t>CITTADINANZATTIVA</t>
  </si>
  <si>
    <t>CLESIUS srl</t>
  </si>
  <si>
    <t>CLOSCA MARINA CRISTIANA</t>
  </si>
  <si>
    <t>CNS SOCIETA' COOPERATIVA</t>
  </si>
  <si>
    <t>CO&amp;SO - CONSORZIO DI COOPERATIVE SOCIALI - SOCIETA</t>
  </si>
  <si>
    <t>COCCHETTI E FIGLI DI COCCHETTI C e S. SNC</t>
  </si>
  <si>
    <t>COCUZZA GRAZIA</t>
  </si>
  <si>
    <t>COLA GRETA</t>
  </si>
  <si>
    <t>COLAPENNA ANDREA</t>
  </si>
  <si>
    <t>COLLALTI  MASSIMO</t>
  </si>
  <si>
    <t>COLLINA SIMONETTA</t>
  </si>
  <si>
    <t>COMMARI VEMA</t>
  </si>
  <si>
    <t>COMUNE DI CARPINETO ROMANO</t>
  </si>
  <si>
    <t>COMUNE DI GROSSETO</t>
  </si>
  <si>
    <t>DEBITI V/COMUNI</t>
  </si>
  <si>
    <t>COMUNE DI ROCCASTRADA</t>
  </si>
  <si>
    <t>COMUNE DI SCANSANO</t>
  </si>
  <si>
    <t>COMUNE DI SCARLINO</t>
  </si>
  <si>
    <t>COMUNITA' EDUCATIVA SANTA ELISABETTA</t>
  </si>
  <si>
    <t>COMUNITA' SAN MAURIZIO</t>
  </si>
  <si>
    <t>CONCIARELLI  MARISA</t>
  </si>
  <si>
    <t>CONDINA  DOMINGA</t>
  </si>
  <si>
    <t>CONDOMINIO EX RAMA</t>
  </si>
  <si>
    <t>CONDOMINIO VIA BASILICATA</t>
  </si>
  <si>
    <t>CONDOMINIO VIA DELLA PACE 34/36 QUARNARO 1</t>
  </si>
  <si>
    <t>CONDOMINIO VIA EMILIA 40</t>
  </si>
  <si>
    <t>CONFRATERNITA MISERICORDIA DI SAN SIGISMONDO CINIG</t>
  </si>
  <si>
    <t>CONSIGLIO NAZIONALE ORDINE ASSISTENTI SOCIALI</t>
  </si>
  <si>
    <t>CONSORZIO PEGASO NETWORK</t>
  </si>
  <si>
    <t>CONSORZIO SOCIALE COSTA TOSCANA</t>
  </si>
  <si>
    <t>CONSORZIO ZENIT s.c.c.r.l. Coop. Sociale</t>
  </si>
  <si>
    <t>CONTRI ADO</t>
  </si>
  <si>
    <t>CONTRI FILIPPO</t>
  </si>
  <si>
    <t>CONTRI GABRIELLA</t>
  </si>
  <si>
    <t>CONTRI MONICA</t>
  </si>
  <si>
    <t xml:space="preserve">CONVERGE spa </t>
  </si>
  <si>
    <t>COO.VA SOCIALE TANGRAM ONLUS</t>
  </si>
  <si>
    <t>Coop. La Mano Amica</t>
  </si>
  <si>
    <t>COOP. SOCIALE DI VITTORIO</t>
  </si>
  <si>
    <t>COOP. SOCIALE L.I.S.A. s.c.a. r.l.</t>
  </si>
  <si>
    <t>COOP.VA OPERAIA 79</t>
  </si>
  <si>
    <t>COOP.VA SEMPRONIANO '95</t>
  </si>
  <si>
    <t>COOP.VA SOCIALE ELLEUNO</t>
  </si>
  <si>
    <t>COOP.VA SOCIALE LEA</t>
  </si>
  <si>
    <t>COOPERATIVA AGAPE</t>
  </si>
  <si>
    <t>COOPERATIVA SOCIALE IL TIMONE ONLUS</t>
  </si>
  <si>
    <t>COOPERATIVA SOCIALE LUNA NUOVA</t>
  </si>
  <si>
    <t>COOPERATIVA SOCIALE NOMOS ONLUS</t>
  </si>
  <si>
    <t xml:space="preserve">Coordinamento Nazionale Enti Locali per la Pace </t>
  </si>
  <si>
    <t>COPPA  VITO</t>
  </si>
  <si>
    <t>COPPI RICCARDO</t>
  </si>
  <si>
    <t>CORADESCHI LORENZO</t>
  </si>
  <si>
    <t>CORALLI ALESSIO</t>
  </si>
  <si>
    <t>CORDOVANI LUCIANA</t>
  </si>
  <si>
    <t>CORONA LAURA</t>
  </si>
  <si>
    <t>CORONATI CLAUDIO</t>
  </si>
  <si>
    <t>CORREOSO CLARA</t>
  </si>
  <si>
    <t>CORRIDONI BRUNO</t>
  </si>
  <si>
    <t>CORRIDORI  DANIELA</t>
  </si>
  <si>
    <t>CORRIDORI  LORENZA</t>
  </si>
  <si>
    <t>CORRIDORI ANNUNZIATA</t>
  </si>
  <si>
    <t>CORRIDORI LIOPE</t>
  </si>
  <si>
    <t>CORRIDORI PAOLO</t>
  </si>
  <si>
    <t>CORSETTA ROBERTO</t>
  </si>
  <si>
    <t>CORSI ANDREA IMPIANTI &amp; CABLAGGI</t>
  </si>
  <si>
    <t>CORTECCI  LUCIA</t>
  </si>
  <si>
    <t>CORTES LANDAZURI  VIVIAN</t>
  </si>
  <si>
    <t>cortesi  mauro</t>
  </si>
  <si>
    <t>CORTI  ELIDE</t>
  </si>
  <si>
    <t>CORTI GIULIA</t>
  </si>
  <si>
    <t>Cosci Maurizio</t>
  </si>
  <si>
    <t>COSCI MORENO</t>
  </si>
  <si>
    <t>COSENTINO  RAFFAELA</t>
  </si>
  <si>
    <t>COSI BRUNO</t>
  </si>
  <si>
    <t>COSIMO EDDA</t>
  </si>
  <si>
    <t>COSITT</t>
  </si>
  <si>
    <t>COZZOLINO ANDREA</t>
  </si>
  <si>
    <t>CROCCA TOMMASO</t>
  </si>
  <si>
    <t>CROCE ROSSA ITALIANA COMITATO LOCALE DI RIBOLLA</t>
  </si>
  <si>
    <t>CROCE ROSSA ITALIANA COMITATO LOCALE GAVORRANO</t>
  </si>
  <si>
    <t xml:space="preserve">CROCE ROSSA ITALIANA- COMITATO DI FOLLONICA </t>
  </si>
  <si>
    <t xml:space="preserve">CROCI GABRIELE </t>
  </si>
  <si>
    <t>CROITORIU AURICA LACRAMIOARA</t>
  </si>
  <si>
    <t>CS EDITORE di CELESTINO SELLAROLI</t>
  </si>
  <si>
    <t>CUBA  PAMELA</t>
  </si>
  <si>
    <t>CUORE LIBURNIA SOCIALE - Società cooperativa onlus</t>
  </si>
  <si>
    <t>CURTI GIULIA</t>
  </si>
  <si>
    <t>CUSIMANO  GIUSEPPA</t>
  </si>
  <si>
    <t>CUSNIR GABRIELA MIHAELA</t>
  </si>
  <si>
    <t>CV SERVIZI SRL</t>
  </si>
  <si>
    <t>D'AMICO GIULIO</t>
  </si>
  <si>
    <t>D'AQUINO GAETANA</t>
  </si>
  <si>
    <t>D'AURIA GIOVANNI</t>
  </si>
  <si>
    <t>D'AVERSA  LILIANA</t>
  </si>
  <si>
    <t>D'ERRICO GERARDO</t>
  </si>
  <si>
    <t>D'ERRICO GIULIA</t>
  </si>
  <si>
    <t>D'INGEO FELICIANA</t>
  </si>
  <si>
    <t>daiu mustafa</t>
  </si>
  <si>
    <t>DAMIANI MARIA ROSA</t>
  </si>
  <si>
    <t>DANIELE GALLUZZI TERMOIDRAULICA E CONDIZIONAMENTO</t>
  </si>
  <si>
    <t>DATA PROCESSING spa</t>
  </si>
  <si>
    <t xml:space="preserve">DAVIC SERVIZI DI BUSUIOC ION DANIEL </t>
  </si>
  <si>
    <t>DE ANGELIS ASSUNTA</t>
  </si>
  <si>
    <t>DE GREGORI DINO</t>
  </si>
  <si>
    <t>DE LEONE PANDOLFELLI  MARIA TERESA</t>
  </si>
  <si>
    <t>DE LUCA  MARIA CONCETTA</t>
  </si>
  <si>
    <t>DE LUCIA MICHELE</t>
  </si>
  <si>
    <t>DE PALO PIETRO FRANCESCO</t>
  </si>
  <si>
    <t>DE POMPEIS FABIANA</t>
  </si>
  <si>
    <t>DE ROSE FRANCESCA</t>
  </si>
  <si>
    <t>DE RUBEIS MARIA</t>
  </si>
  <si>
    <t xml:space="preserve">DECATHLON ITALIA SRL </t>
  </si>
  <si>
    <t>DEL CICERO CLAUDIO</t>
  </si>
  <si>
    <t>DEL RIO ELIZABETH</t>
  </si>
  <si>
    <t>DEL SEGATO DARIO</t>
  </si>
  <si>
    <t>DEMONTIS MARILENA</t>
  </si>
  <si>
    <t>DERMAKU ROBERT</t>
  </si>
  <si>
    <t>DERVISHAJ HARRLIN</t>
  </si>
  <si>
    <t>DERVISHAJ NEIM</t>
  </si>
  <si>
    <t>detti liliana</t>
  </si>
  <si>
    <t>DETTORI MARIA CARLA</t>
  </si>
  <si>
    <t>DI BENEDICTIS LUCIA</t>
  </si>
  <si>
    <t>DI BIAGGIO MARIA</t>
  </si>
  <si>
    <t xml:space="preserve">di capua  liberata </t>
  </si>
  <si>
    <t>DI GIROLAMO  TERESA</t>
  </si>
  <si>
    <t>DI IORIO MONICA</t>
  </si>
  <si>
    <t>DI LORENZO CARMELA</t>
  </si>
  <si>
    <t>DI LORETO ADRIANA</t>
  </si>
  <si>
    <t>DI NARDO  FRANCA</t>
  </si>
  <si>
    <t>DI SANTO ALESSIO</t>
  </si>
  <si>
    <t>DI STEFANO GAETANO</t>
  </si>
  <si>
    <t>DIDU ALESSIO</t>
  </si>
  <si>
    <t>DIENG NAFY</t>
  </si>
  <si>
    <t>DINI  ALESSIO</t>
  </si>
  <si>
    <t>DINI PAOLO</t>
  </si>
  <si>
    <t>DIOCESI DI GROSSETO</t>
  </si>
  <si>
    <t>DIRECT CHANNEL SRL</t>
  </si>
  <si>
    <t>Ditta Artigiana CARINI LUCA</t>
  </si>
  <si>
    <t>DITTA BARONI LORENO</t>
  </si>
  <si>
    <t>DITTA ROSSO ENRICO</t>
  </si>
  <si>
    <t xml:space="preserve">DITTA VITI AZZEGLIO snc </t>
  </si>
  <si>
    <t>DM Disinfestazione maremmana</t>
  </si>
  <si>
    <t>DOMINICI IRMA</t>
  </si>
  <si>
    <t>DONADIO  CLAUDIO</t>
  </si>
  <si>
    <t>DONATO  SILVANA</t>
  </si>
  <si>
    <t>DONDOLINI VALTER</t>
  </si>
  <si>
    <t>DOS SANTOS  JULIANE MARIA</t>
  </si>
  <si>
    <t>DRIWICH RABII</t>
  </si>
  <si>
    <t>DUARTE MENA INGRID KARINA</t>
  </si>
  <si>
    <t>DUCHINI  MARINO</t>
  </si>
  <si>
    <t>DUCHINI MARIA</t>
  </si>
  <si>
    <t>Ecogam s.r.l.</t>
  </si>
  <si>
    <t>ECOGAS SNC</t>
  </si>
  <si>
    <t>EDENRED ITALIA srl</t>
  </si>
  <si>
    <t>Edicola La Vasca di Galgani Gianluca</t>
  </si>
  <si>
    <t>EDILIZIA PROVINCIALE GROSSETANA spa</t>
  </si>
  <si>
    <t>EDISON ENERGIA SPA</t>
  </si>
  <si>
    <t>EDITRICE BIBLIOGRAFICA</t>
  </si>
  <si>
    <t>EDIZIONI CENTRO STUDI ERICKSON SPA</t>
  </si>
  <si>
    <t>EDOROR CHRISTOPHER</t>
  </si>
  <si>
    <t>EL HILALI FATIMA ZAHRA</t>
  </si>
  <si>
    <t>EL KHALILE  ZAHIRA</t>
  </si>
  <si>
    <t>EL KHAMIRI  RACHIDA</t>
  </si>
  <si>
    <t>EL MAHMAZI NADIA</t>
  </si>
  <si>
    <t>EL RHAOUAT  HAMID</t>
  </si>
  <si>
    <t>ELEZI MUSTAFA</t>
  </si>
  <si>
    <t>ELEZI RUSAN</t>
  </si>
  <si>
    <t>Emanuele Giuseppe</t>
  </si>
  <si>
    <t>EMOLUMENTI AL PERSONALE DIPENDENTE</t>
  </si>
  <si>
    <t>EN NABBAGUI YOUSSEF</t>
  </si>
  <si>
    <t>ENACHE ANA MARIA</t>
  </si>
  <si>
    <t>ENEL ENERGIA</t>
  </si>
  <si>
    <t>ENGINEERING INGEGNERIA INFORMATICA SPA</t>
  </si>
  <si>
    <t xml:space="preserve">ENI SPA </t>
  </si>
  <si>
    <t>ESPOSITO  LEONARDO</t>
  </si>
  <si>
    <t>ESPOSITO EMANUELE</t>
  </si>
  <si>
    <t>ESSEGI DI DRAGONI GIULIANO</t>
  </si>
  <si>
    <t>ESSEGROUP S.R.L.</t>
  </si>
  <si>
    <t>ESTEVEZ BONIFACIO  EILEEN IXCHEL</t>
  </si>
  <si>
    <t>ESTRA ENERGIE SRL</t>
  </si>
  <si>
    <t>Ettaib Hanan</t>
  </si>
  <si>
    <t>EUROSTREET società cooperativa</t>
  </si>
  <si>
    <t>EVANGELISTI LUCIANA</t>
  </si>
  <si>
    <t>EXPERT - CENTRO ELETTRODOMESTICI BARTOLUCCI Srl</t>
  </si>
  <si>
    <t>F.A.R. Maremma Fabbrica Ambiente Rurale Soc.consor</t>
  </si>
  <si>
    <t>FABBRI GUIDO</t>
  </si>
  <si>
    <t>FABBRICA DEI SEGNI COOP. SOCIALE</t>
  </si>
  <si>
    <t>FABI ILIANA</t>
  </si>
  <si>
    <t>FABOZZI RAFFAELINA</t>
  </si>
  <si>
    <t>FALASCHI  DIRIS</t>
  </si>
  <si>
    <t>FALASCHI MASSIMILIANO</t>
  </si>
  <si>
    <t>FALCONI ELSA</t>
  </si>
  <si>
    <t>FALCONI TOMMASO</t>
  </si>
  <si>
    <t>FALINI  MARIA</t>
  </si>
  <si>
    <t>FALINI MARIDO</t>
  </si>
  <si>
    <t>MICHELI GIOVANNA</t>
  </si>
  <si>
    <t>MIGLIANTI ANGELO</t>
  </si>
  <si>
    <t>MIGLIANTI ANNA MARIA</t>
  </si>
  <si>
    <t>MILANESE GIUSEPPE</t>
  </si>
  <si>
    <t>MILANI VALERIO</t>
  </si>
  <si>
    <t>MILANO FINANZA SERVICE SRL</t>
  </si>
  <si>
    <t>MILLOTTI GIULIANA</t>
  </si>
  <si>
    <t>MILONE  MADDALENA</t>
  </si>
  <si>
    <t>MINOCCHERI FIORELLA</t>
  </si>
  <si>
    <t>MINOCCI GABRIELLA</t>
  </si>
  <si>
    <t>MINOPOLI CIRO</t>
  </si>
  <si>
    <t>MINOPOLI SONIA</t>
  </si>
  <si>
    <t>MINUCCI ARIANNA</t>
  </si>
  <si>
    <t>MIRANDA CLARA AURORA</t>
  </si>
  <si>
    <t>MITRUCCIO LORIS</t>
  </si>
  <si>
    <t>MOHAMMAD ASLAM AQUJA</t>
  </si>
  <si>
    <t>MONACELLI VENUSTO</t>
  </si>
  <si>
    <t>MONACI  DINO</t>
  </si>
  <si>
    <t>MONACI DARIO</t>
  </si>
  <si>
    <t>MONACI MARA</t>
  </si>
  <si>
    <t>MONASTRO  GRAZIA</t>
  </si>
  <si>
    <t>MONDEI MARCELLA</t>
  </si>
  <si>
    <t>MONETTA  MARIA</t>
  </si>
  <si>
    <t>MONTOMOLI ANDREA</t>
  </si>
  <si>
    <t>MORELLI  ULDERICO</t>
  </si>
  <si>
    <t>MORELLO  FLORENCE</t>
  </si>
  <si>
    <t>MORETTI CINZIA</t>
  </si>
  <si>
    <t>MORIANI ALESSANDRA</t>
  </si>
  <si>
    <t>MORONI REMO</t>
  </si>
  <si>
    <t>morotti agnese</t>
  </si>
  <si>
    <t>MOROZ  LOLITA</t>
  </si>
  <si>
    <t>MOSCATELLI  ALERINA</t>
  </si>
  <si>
    <t>MOSCATELLI AZZELIA</t>
  </si>
  <si>
    <t>MOSCHINI ANDREA</t>
  </si>
  <si>
    <t>MOUSSAIF KAMAL</t>
  </si>
  <si>
    <t>MOUTAOUKIL ABDELATIF</t>
  </si>
  <si>
    <t>MOUTAWAKKIL KARIM</t>
  </si>
  <si>
    <t>MUCCI ELDA</t>
  </si>
  <si>
    <t>MUGELLI BRUNO</t>
  </si>
  <si>
    <t xml:space="preserve">MUGELLI FRANCO </t>
  </si>
  <si>
    <t>MUKASONGA SUZANNE</t>
  </si>
  <si>
    <t>MURARO RAFFAELLA</t>
  </si>
  <si>
    <t>MURZI LAURA</t>
  </si>
  <si>
    <t>MUSLIJA BUJAR</t>
  </si>
  <si>
    <t>MUZZI GRAZIELLA</t>
  </si>
  <si>
    <t>MUZZI PIER DOMENICO</t>
  </si>
  <si>
    <t xml:space="preserve">MyO spa </t>
  </si>
  <si>
    <t>NANNETTI  LUCIA</t>
  </si>
  <si>
    <t>NATALINI SECONDO</t>
  </si>
  <si>
    <t>NDIAYE  IBRAHIMA</t>
  </si>
  <si>
    <t>NDREVATAJ  DUKATE</t>
  </si>
  <si>
    <t>NEAGU  MARINELA CRISTINA</t>
  </si>
  <si>
    <t>NECULAES TOMMASO DANIELE</t>
  </si>
  <si>
    <t>NEGLIA ROBERTA</t>
  </si>
  <si>
    <t>NEGRO RAFFAELA</t>
  </si>
  <si>
    <t>NEROZZI  GIADA</t>
  </si>
  <si>
    <t>NERUCCI MICHELA</t>
  </si>
  <si>
    <t>NEVI GIULIANO</t>
  </si>
  <si>
    <t>NICCOLAI SANTIAGO</t>
  </si>
  <si>
    <t>NIKOLAEVA  MARINA</t>
  </si>
  <si>
    <t>NOFRI RODOLFO</t>
  </si>
  <si>
    <t>NOMADELFIA</t>
  </si>
  <si>
    <t>NOTARI MARISA</t>
  </si>
  <si>
    <t>NOUMAN BOUCHRA</t>
  </si>
  <si>
    <t>NOVELLI  FABRIZIO</t>
  </si>
  <si>
    <t>Noà Cooperativa Sociale</t>
  </si>
  <si>
    <t>NUOVO INDICE SRL</t>
  </si>
  <si>
    <t xml:space="preserve">O.M.N.I.A. srl </t>
  </si>
  <si>
    <t>OBBLIGATO VINCENZO</t>
  </si>
  <si>
    <t>OBONI  SAIRE</t>
  </si>
  <si>
    <t>ODORICI FRANCESCA</t>
  </si>
  <si>
    <t>OLIVELLI  MARIA</t>
  </si>
  <si>
    <t>OLIVELLI ROMANO</t>
  </si>
  <si>
    <t>OLIVIERI MARIA</t>
  </si>
  <si>
    <t>ONALAU LOREDANA ELENA</t>
  </si>
  <si>
    <t>ORAL EKINCI  HATICE</t>
  </si>
  <si>
    <t>ORDINE ASSISTENTI SOCIALI DELLA REGIONE TOSCANA</t>
  </si>
  <si>
    <t>ORFEO ALICE</t>
  </si>
  <si>
    <t>ORIENTA spa - Agenzia per il lavoro</t>
  </si>
  <si>
    <t>ORLANDI MICHELE</t>
  </si>
  <si>
    <t>ORLANDINI ADELMINA</t>
  </si>
  <si>
    <t>OSTERIA SAN CERBONE DI ANTONIO CHECCUCCI</t>
  </si>
  <si>
    <t>OTTAVI FOSCA</t>
  </si>
  <si>
    <t>OTTAVIANO MANUELA</t>
  </si>
  <si>
    <t>OUAFI NAJWA</t>
  </si>
  <si>
    <t>OXFAM ITALIA INTERCOLTURA</t>
  </si>
  <si>
    <t>PACCHIANO RUBEN</t>
  </si>
  <si>
    <t>PACE GIOVANNA</t>
  </si>
  <si>
    <t>PACIFICI  LUNA</t>
  </si>
  <si>
    <t>PACIFICI CATIA</t>
  </si>
  <si>
    <t>PACIFICI LORETTA</t>
  </si>
  <si>
    <t>PACIFICO MARIA</t>
  </si>
  <si>
    <t>PACINI EDITORE SRL</t>
  </si>
  <si>
    <t>PADILLA BARAHONA HECTOR DE JESUS</t>
  </si>
  <si>
    <t>PADILLA SOLIS  HAYDI RAQUEL</t>
  </si>
  <si>
    <t>PAGANO ANNA</t>
  </si>
  <si>
    <t>PAGLIAI ANNA MARIA</t>
  </si>
  <si>
    <t xml:space="preserve">PAGLIAI CLAUDIA </t>
  </si>
  <si>
    <t>PAGLIUCOLI  LUCIO</t>
  </si>
  <si>
    <t>PAJARO ARIZA MONICA BEATRIZ</t>
  </si>
  <si>
    <t>PALIZBAN ESFANDYAR</t>
  </si>
  <si>
    <t>PALOMBO LILIANA MARIA</t>
  </si>
  <si>
    <t>PANICO ANNA</t>
  </si>
  <si>
    <t>PANSERA MARIANNA</t>
  </si>
  <si>
    <t>PANTALEI  FRANCESCA</t>
  </si>
  <si>
    <t>PANTANO GIOVANNA</t>
  </si>
  <si>
    <t>PANTELEEVA GALINA</t>
  </si>
  <si>
    <t>PAOLATA ANTONIA</t>
  </si>
  <si>
    <t>PAPI BRUNA</t>
  </si>
  <si>
    <t>PAPINI ALESSANDRO</t>
  </si>
  <si>
    <t>PAPPALARDO ASSUNTA</t>
  </si>
  <si>
    <t>PARFENIE  OLEA</t>
  </si>
  <si>
    <t>paribocci ada</t>
  </si>
  <si>
    <t>PARODO  ANGELA</t>
  </si>
  <si>
    <t>PARROCCHIA SAN ROCCO E BEATA VERGINE DEL CARMINE</t>
  </si>
  <si>
    <t>PASINI LUISA</t>
  </si>
  <si>
    <t>PASQUI MANUEL</t>
  </si>
  <si>
    <t>PASSARIELLO ANGELA</t>
  </si>
  <si>
    <t>PASTIGLIA MAJDOULINE</t>
  </si>
  <si>
    <t>PASTORELLI  ROSSANO</t>
  </si>
  <si>
    <t>PASTORELLI SILVANA</t>
  </si>
  <si>
    <t>PATANE' ROSA</t>
  </si>
  <si>
    <t>PECCHIA DIEGO</t>
  </si>
  <si>
    <t>PEDRINI JENNY</t>
  </si>
  <si>
    <t>PELLEGRINI  SAMANTHA</t>
  </si>
  <si>
    <t>PELLEGRINI CLAUDIO</t>
  </si>
  <si>
    <t>PELLEGRINI MARIA CONCETTA</t>
  </si>
  <si>
    <t>PELLEGRINI ROVENA</t>
  </si>
  <si>
    <t>PELLICCIA PATRIK</t>
  </si>
  <si>
    <t>PELOSI STEFANO</t>
  </si>
  <si>
    <t>PENU AMELIA</t>
  </si>
  <si>
    <t>PEPI GIOVANNA</t>
  </si>
  <si>
    <t>PEPI ILARIO</t>
  </si>
  <si>
    <t>PEPI ISA</t>
  </si>
  <si>
    <t>PERFETTO LUCIANA</t>
  </si>
  <si>
    <t>PERICCI LIRIA</t>
  </si>
  <si>
    <t>PERICCIUOLI ROBERTA</t>
  </si>
  <si>
    <t>PERILLI ROBERTO</t>
  </si>
  <si>
    <t>PERRONE ANNA MARIA</t>
  </si>
  <si>
    <t>PERUGINI FERNANDA</t>
  </si>
  <si>
    <t>PERUZZI VALENTINO</t>
  </si>
  <si>
    <t>PESCHICI LUCIANO</t>
  </si>
  <si>
    <t>PETRICONI LEONILDE</t>
  </si>
  <si>
    <t>PETTINI  CLELIA</t>
  </si>
  <si>
    <t>PICCIONI LISA</t>
  </si>
  <si>
    <t>PICCIRILLO MARIA</t>
  </si>
  <si>
    <t>PICCOLA CASA DELLA DIVINA PROVVIDENZA COTTOLENGO</t>
  </si>
  <si>
    <t>PICCOLI ANNA MARIA</t>
  </si>
  <si>
    <t>PIERACCINI  GINA</t>
  </si>
  <si>
    <t>PIERACCINI RITA</t>
  </si>
  <si>
    <t>PIERI  LUCIANA</t>
  </si>
  <si>
    <t>PIERI ADRIANA</t>
  </si>
  <si>
    <t>PIERI BIANCA</t>
  </si>
  <si>
    <t>PIERONI ALFIO</t>
  </si>
  <si>
    <t>PIERRO LUIGINA</t>
  </si>
  <si>
    <t>PIETRINI  ALVARO</t>
  </si>
  <si>
    <t>PIETRUCCI ROMANO</t>
  </si>
  <si>
    <t>PIMPINELLI ELISABETH</t>
  </si>
  <si>
    <t>PIMPINELLI LETIZIA</t>
  </si>
  <si>
    <t>PIMPINELLI MAURO</t>
  </si>
  <si>
    <t>PINI MARIA CRISTINA</t>
  </si>
  <si>
    <t>PINTAURO SERGIO</t>
  </si>
  <si>
    <t>PINTO  LORENZO</t>
  </si>
  <si>
    <t>PITARU  RAZVAN DANIEL</t>
  </si>
  <si>
    <t>PIZZINELLI GIANCARLO</t>
  </si>
  <si>
    <t>PLOIANU ANGELICA</t>
  </si>
  <si>
    <t>POERIO EL GUEZZARI  NICCOLO'</t>
  </si>
  <si>
    <t>POLI  CONSILIA</t>
  </si>
  <si>
    <t>POLI ROBERTO</t>
  </si>
  <si>
    <t>POLIDORI MARO</t>
  </si>
  <si>
    <t>POLIDORO TANIA</t>
  </si>
  <si>
    <t>POLISPORTIVA ROCCASTRADA</t>
  </si>
  <si>
    <t>POLISPORTIVA SCANSANO</t>
  </si>
  <si>
    <t>PONTICELLI MARTINA</t>
  </si>
  <si>
    <t>POPOV VITALIE</t>
  </si>
  <si>
    <t>POPOVICI  LUDMILA</t>
  </si>
  <si>
    <t>PORTARENA LIDIA</t>
  </si>
  <si>
    <t>PORZIO MICHELE</t>
  </si>
  <si>
    <t>POSTE ITALIANE</t>
  </si>
  <si>
    <t>PREVOSTI  ROSA</t>
  </si>
  <si>
    <t>PRIAMI MASSIMO</t>
  </si>
  <si>
    <t>PRIORI MORENA</t>
  </si>
  <si>
    <t>PRO LOCO FOLLONICA</t>
  </si>
  <si>
    <t>PRO LOCO STICCIANO</t>
  </si>
  <si>
    <t>PRO.GES.S.COOP.SOC.ARL</t>
  </si>
  <si>
    <t>PROCENI GIOVANNA</t>
  </si>
  <si>
    <t>ProLoco Piloni-Torniella</t>
  </si>
  <si>
    <t>PROLOCO ROCCASTRADA</t>
  </si>
  <si>
    <t>PROLOCO SASSO E FORTE</t>
  </si>
  <si>
    <t>PRONJARI MEDI</t>
  </si>
  <si>
    <t>PROVASI  LINDA</t>
  </si>
  <si>
    <t>PROVINCIA TOSCANA DI SAN FRANCESCO STIMMATIZZATO D</t>
  </si>
  <si>
    <t>PUBBLICA AMMINISTRAZIONE &amp; MERCATO S.R.L.</t>
  </si>
  <si>
    <t>PUNTO CLIMA S.R.L.</t>
  </si>
  <si>
    <t>PUTZU SILVIA</t>
  </si>
  <si>
    <t>QORROLLI LIRIDON</t>
  </si>
  <si>
    <t>QUADALTI ENRICO</t>
  </si>
  <si>
    <t>QUADRI BARBARA</t>
  </si>
  <si>
    <t>QUASARTEK</t>
  </si>
  <si>
    <t>QUATTRINI GILBERTO</t>
  </si>
  <si>
    <t>RABAI  NUNZIA</t>
  </si>
  <si>
    <t>RACCIS VASCO</t>
  </si>
  <si>
    <t>RADASSAO SILVANA</t>
  </si>
  <si>
    <t>RADI ABDESSAMAD</t>
  </si>
  <si>
    <t>RADI MARCO</t>
  </si>
  <si>
    <t>RAFFI GIULIO</t>
  </si>
  <si>
    <t>RAHMANI FIKRI</t>
  </si>
  <si>
    <t>RAI RADIOTELEVISIONE ITALIANA S.P.A.</t>
  </si>
  <si>
    <t>Rangers srl - Gruppo Battistolli B.M.C. S.p.A.</t>
  </si>
  <si>
    <t>RASOOL FAIZ</t>
  </si>
  <si>
    <t>RATYNSKA JOANNA MARIA</t>
  </si>
  <si>
    <t xml:space="preserve">re.al. elettrica di Governi e C. </t>
  </si>
  <si>
    <t>REDJEPI  SELIME</t>
  </si>
  <si>
    <t>REDJEPI AFERDITA</t>
  </si>
  <si>
    <t>REDJEPI ENVER</t>
  </si>
  <si>
    <t>REDJEPI LJUMTURIJE</t>
  </si>
  <si>
    <t>REFIL SERVIZI IMMOBILIARI</t>
  </si>
  <si>
    <t>REGIONE TOSCANA - tasse automobilistiche</t>
  </si>
  <si>
    <t>DEBITI V/REGIONE</t>
  </si>
  <si>
    <t>REGOLI GABRIELLO</t>
  </si>
  <si>
    <t>REICHELT GOTTHARD</t>
  </si>
  <si>
    <t>RENAIOLI  VANDA</t>
  </si>
  <si>
    <t>RENAIOLI ENZO</t>
  </si>
  <si>
    <t>RENIERI PAOLO</t>
  </si>
  <si>
    <t>RIBECHINI DAVID</t>
  </si>
  <si>
    <t>RICCARDI RAFFAELA</t>
  </si>
  <si>
    <t>RICCETTI DANIELE</t>
  </si>
  <si>
    <t>RICCI MONICA</t>
  </si>
  <si>
    <t>RICOHITALIA s.r.l.</t>
  </si>
  <si>
    <t>RICUCCI STEFANO - SIENA MEDICAL</t>
  </si>
  <si>
    <t>RIGOLI ILARIA</t>
  </si>
  <si>
    <t>RINALDI  DOMENICA</t>
  </si>
  <si>
    <t>RISPOLI  SEBASTIANO</t>
  </si>
  <si>
    <t>Ristorante LE MERLAIE</t>
  </si>
  <si>
    <t>ROBOAMI CRISTIAN</t>
  </si>
  <si>
    <t>RODRIGUES DE SOUZA SILVANA</t>
  </si>
  <si>
    <t>ROGHI  FRANCA</t>
  </si>
  <si>
    <t>ROMANI ALESSANDRO</t>
  </si>
  <si>
    <t>ROMANO ANNA</t>
  </si>
  <si>
    <t>ROMBAI PAOLO</t>
  </si>
  <si>
    <t xml:space="preserve">ROMEI DAINA </t>
  </si>
  <si>
    <t>RONCONI LORELLA</t>
  </si>
  <si>
    <t>RONZA  NICOLINA</t>
  </si>
  <si>
    <t>ROSARIO PABLO  IRIS MARIA</t>
  </si>
  <si>
    <t>ROSATI  LETIZIA</t>
  </si>
  <si>
    <t>ROSATI SIRIA</t>
  </si>
  <si>
    <t>ROSSI  ALBERTINA</t>
  </si>
  <si>
    <t>ROSSI  ALDUINO</t>
  </si>
  <si>
    <t>ROSSI  EVELINA</t>
  </si>
  <si>
    <t>ROSSI  MARTINA</t>
  </si>
  <si>
    <t>ROSSI  MICHELA</t>
  </si>
  <si>
    <t>ROSSI AROLDO</t>
  </si>
  <si>
    <t>ROSSI ATENA</t>
  </si>
  <si>
    <t>ROSSI CINZIA</t>
  </si>
  <si>
    <t>ROSSI CORINNA</t>
  </si>
  <si>
    <t>ROSSI FRANCA</t>
  </si>
  <si>
    <t>ROSSI IVANA</t>
  </si>
  <si>
    <t>ROSSI MARCELLA</t>
  </si>
  <si>
    <t>ROSSI MARCO</t>
  </si>
  <si>
    <t>ROSSI MICHELE</t>
  </si>
  <si>
    <t>ROSSI OTTORINO</t>
  </si>
  <si>
    <t>ROSSI QUIRINA</t>
  </si>
  <si>
    <t>ROSSI REDENTA</t>
  </si>
  <si>
    <t>ROSSO UMBERTO</t>
  </si>
  <si>
    <t>RUPALTI ELDA</t>
  </si>
  <si>
    <t>RUSCI  LAURO</t>
  </si>
  <si>
    <t>RUSCI GIUSEPPE</t>
  </si>
  <si>
    <t>RUSCI LUANA</t>
  </si>
  <si>
    <t>RUSCI OTTIMA</t>
  </si>
  <si>
    <t>RUSCI ROSA</t>
  </si>
  <si>
    <t>RUSSO  RAFFAELA</t>
  </si>
  <si>
    <t>RUSSO GIUSEPPE</t>
  </si>
  <si>
    <t>RUSSO PASQUALE</t>
  </si>
  <si>
    <t>RUSTANI ELIZABETA</t>
  </si>
  <si>
    <t>Conto</t>
  </si>
  <si>
    <t>Ragione Sociale</t>
  </si>
  <si>
    <t>Importo</t>
  </si>
  <si>
    <t>A.I</t>
  </si>
  <si>
    <t>A.I.1</t>
  </si>
  <si>
    <t>Costi di impianto e di ampliamento</t>
  </si>
  <si>
    <t>COSTI D'IMPIANTO E DI AMPLIAMENTO</t>
  </si>
  <si>
    <t>FONDO AMM.TO COSTI D'IMPIANTO E DI AMPLIAMENTO</t>
  </si>
  <si>
    <t>A.I.3</t>
  </si>
  <si>
    <t>Diritti di brevetto e diritti di utilizzazione delle opere dell'ingegno</t>
  </si>
  <si>
    <t>DIRITTI BREVETTO E UTILIZ.OPERE INGEGNO</t>
  </si>
  <si>
    <t>F.DO AMM.TO DIRITTI BREV.OPERE INGEGNO</t>
  </si>
  <si>
    <t>SOFTWARE</t>
  </si>
  <si>
    <t>FONDO AMMORTAMENTO SOFTWARE</t>
  </si>
  <si>
    <t>A.I.5</t>
  </si>
  <si>
    <t>Altre immobilizzazioni immateriali</t>
  </si>
  <si>
    <t>COSTI PLURIENNALI</t>
  </si>
  <si>
    <t>FONDO AMM.TO COSTI PLURIENNALI</t>
  </si>
  <si>
    <t>SPESE RISTRUTTURAZIONE LOCALI</t>
  </si>
  <si>
    <t>F.DO AMMORTAMENTO SPESE RISTRUTTURAZIONE LOCALI</t>
  </si>
  <si>
    <t>MANUTENZIONE STRAORDINARIA BENI DI TERZI</t>
  </si>
  <si>
    <t>F.DO AMMORTAMENTO MANUT.STRAOR.BENI DI TERZI</t>
  </si>
  <si>
    <t>A.II</t>
  </si>
  <si>
    <t>A.II.1.b</t>
  </si>
  <si>
    <t>Terreni indisponibili</t>
  </si>
  <si>
    <t>TERRENI</t>
  </si>
  <si>
    <t>A.II.2.b</t>
  </si>
  <si>
    <t>Fabbricati strumentali (indisponibili)</t>
  </si>
  <si>
    <t>FABBRICATI STRUMENTALI</t>
  </si>
  <si>
    <t>F.DO AMMORTAMENTO FABBRICATI STRUMENTALI</t>
  </si>
  <si>
    <t>A.II.3</t>
  </si>
  <si>
    <t>Impianti e macchinari</t>
  </si>
  <si>
    <t>IMPIANTI E MACCHINARI SPECIFICI</t>
  </si>
  <si>
    <t>F.DO AMM.TO IMPIANTI MACCHINARI SPECIFICI</t>
  </si>
  <si>
    <t>IMPIANTI E MACCHINARI GENERICI</t>
  </si>
  <si>
    <t>F.DO AMM.TO IMPIANTI MACCHINARI GENERICI</t>
  </si>
  <si>
    <t>A.II.4</t>
  </si>
  <si>
    <t>Attrezzature sanitarie e scientifiche</t>
  </si>
  <si>
    <t>ATTREZZATURA</t>
  </si>
  <si>
    <t>F.DO AMMORTAMENTO ATTREZZATURA</t>
  </si>
  <si>
    <t>A.II.5</t>
  </si>
  <si>
    <t>Mobili e arredi</t>
  </si>
  <si>
    <t>MOBILI E ARREDI</t>
  </si>
  <si>
    <t>F.DO AMMORTAMENTO MOBILI E ARREDI</t>
  </si>
  <si>
    <t>MACCHINE ORDINARIE D'UFFICIO</t>
  </si>
  <si>
    <t xml:space="preserve">F.DO AMMORTAMENTO  MACCHINE ORDINARIE D'UFFICIO </t>
  </si>
  <si>
    <t>MACCHINE D'UFFICIO ELETTRONICHE</t>
  </si>
  <si>
    <t>F.DO AMMORTAMENTO MACCHINE D'UFFICIO ELETTRONICHE</t>
  </si>
  <si>
    <t>A.II.6</t>
  </si>
  <si>
    <t>Automezzi</t>
  </si>
  <si>
    <t>AUTOMEZZI</t>
  </si>
  <si>
    <t>F.DO AMMORTAMENTO AUTOMEZZI</t>
  </si>
  <si>
    <t>AUTOVETTURE</t>
  </si>
  <si>
    <t>F.DO AMMORTAMENTO AUTOVETTURE</t>
  </si>
  <si>
    <t>A.II.8</t>
  </si>
  <si>
    <t>Altre immobilizzazioni materiali</t>
  </si>
  <si>
    <t>ALTRI BENI MATERIALI (LIBRI, ETC.)</t>
  </si>
  <si>
    <t>FONDO AMMORTAMENTO ALTRI BENI MATERIALI</t>
  </si>
  <si>
    <t>A.II.9</t>
  </si>
  <si>
    <t>Immobilizzazioni materiali in corso e acconti</t>
  </si>
  <si>
    <t>IMMOBILIZZAZIONI MATERIALI IN CORSO</t>
  </si>
  <si>
    <t>A.III</t>
  </si>
  <si>
    <t>A.III.2.a</t>
  </si>
  <si>
    <t>Partecipazioni</t>
  </si>
  <si>
    <t>ALTRE PARTECIPAZIONI</t>
  </si>
  <si>
    <t>B.II.1.a.2</t>
  </si>
  <si>
    <t>Crediti v/Stato '- altro</t>
  </si>
  <si>
    <t>CREDITI DA AMMINISTRAZIONE CENTRALE</t>
  </si>
  <si>
    <t>B.II.2.a.1.d</t>
  </si>
  <si>
    <t>Crediti v/Regione o Provincia Autonoma per spesa corrente '- altro</t>
  </si>
  <si>
    <t>CREDITI V/ REGIONE FRAS</t>
  </si>
  <si>
    <t>CREDITI V/REGIONE FNA</t>
  </si>
  <si>
    <t>CREDITI V/REGIONE ALTRI CONTRIBUTI</t>
  </si>
  <si>
    <t>B.II.2.b.1</t>
  </si>
  <si>
    <t>Crediti v/Regione o Provincia Autonoma per finanziamento per investimenti</t>
  </si>
  <si>
    <t>CREDITI DA REGIONE PER FINANZIAMENTI INVESTIMENTI</t>
  </si>
  <si>
    <t>B.II.3</t>
  </si>
  <si>
    <t>Crediti V/Comune</t>
  </si>
  <si>
    <t>CREDITI COMUNE FOLLONICA</t>
  </si>
  <si>
    <t>CREDITI COMUNE GAVORRANO</t>
  </si>
  <si>
    <t>CREDITI COMUNE MASSA MARITTIMA</t>
  </si>
  <si>
    <t>CREDITI COMUNE MONTEROTONDO</t>
  </si>
  <si>
    <t>CREDITI COMUNE MONTIERI</t>
  </si>
  <si>
    <t>CREDITI COMUNE SCARLINO</t>
  </si>
  <si>
    <t>CREDITI COMUNE ARCIDOSSO</t>
  </si>
  <si>
    <t>CREDITI COMUNE CASTEL DEL PIANO</t>
  </si>
  <si>
    <t>CREDITI COMUNE CASTELL'AZZARA</t>
  </si>
  <si>
    <t>CREDITI COMUNE CINIGIANO</t>
  </si>
  <si>
    <t>CREDITI COMUNE ROCCALBEGNA</t>
  </si>
  <si>
    <t>CREDITI COMUNE SANTA FIORA</t>
  </si>
  <si>
    <t>CREDITI COMUNE SEGGIANO</t>
  </si>
  <si>
    <t>CREDITI COMUNE SEMPRONIANO</t>
  </si>
  <si>
    <t>CREDITI COMUNE CAMPAGNATICO</t>
  </si>
  <si>
    <t>CREDITI COMUNE CASTIGLIONE DELLA PESCAIA</t>
  </si>
  <si>
    <t>CREDITI COMUNE CIVITELLA-PAGANICO</t>
  </si>
  <si>
    <t>CREDITI COMUNE GROSSETO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</si>
</sst>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71" formatCode="_-* #,##0.00_-;\-* #,##0.00_-;_-* &quot;-&quot;??_-;_-@_-"/>
    <numFmt numFmtId="172" formatCode="_-* #,##0.00_-;\-* #,##0.00_-;_-* \-??_-;_-@_-"/>
    <numFmt numFmtId="175" formatCode="_-* #,##0_-;\-* #,##0_-;_-* \-??_-;_-@_-"/>
    <numFmt numFmtId="176" formatCode="[$€]\ #,##0.00\ ;\-[$€]\ #,##0.00\ ;[$€]&quot; -&quot;#\ "/>
    <numFmt numFmtId="180" formatCode="#,##0_ ;\-#,##0\ "/>
  </numFmts>
  <fonts count="52">
    <font>
      <sz val="10"/>
      <name val="Arial"/>
    </font>
    <font>
      <sz val="10"/>
      <name val="Arial"/>
    </font>
    <font>
      <sz val="10"/>
      <name val="Arial"/>
    </font>
    <font>
      <sz val="8"/>
      <name val="Arial"/>
    </font>
    <font>
      <b/>
      <sz val="8"/>
      <name val="Arial"/>
      <family val="2"/>
    </font>
    <font>
      <b/>
      <sz val="8"/>
      <color indexed="9"/>
      <name val="Arial"/>
      <family val="2"/>
    </font>
    <font>
      <sz val="7"/>
      <name val="Arial"/>
      <family val="2"/>
    </font>
    <font>
      <b/>
      <sz val="8"/>
      <color indexed="81"/>
      <name val="Tahoma"/>
    </font>
    <font>
      <sz val="8"/>
      <color indexed="81"/>
      <name val="Tahoma"/>
    </font>
    <font>
      <b/>
      <sz val="10"/>
      <color indexed="10"/>
      <name val="Arial"/>
      <family val="2"/>
    </font>
    <font>
      <b/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8"/>
      <color indexed="12"/>
      <name val="Arial"/>
      <family val="2"/>
    </font>
    <font>
      <b/>
      <sz val="7"/>
      <color indexed="12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1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u/>
      <sz val="10"/>
      <name val="Arial"/>
      <family val="2"/>
    </font>
    <font>
      <b/>
      <sz val="18"/>
      <color indexed="62"/>
      <name val="Cambria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sz val="11"/>
      <color indexed="9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14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5" borderId="0" applyNumberFormat="0" applyBorder="0" applyAlignment="0" applyProtection="0"/>
    <xf numFmtId="0" fontId="21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1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33" borderId="0" applyNumberFormat="0" applyBorder="0" applyAlignment="0" applyProtection="0"/>
    <xf numFmtId="0" fontId="38" fillId="3" borderId="0" applyNumberFormat="0" applyBorder="0" applyAlignment="0" applyProtection="0"/>
    <xf numFmtId="0" fontId="23" fillId="34" borderId="1" applyNumberFormat="0" applyAlignment="0" applyProtection="0"/>
    <xf numFmtId="0" fontId="23" fillId="35" borderId="1" applyNumberFormat="0" applyAlignment="0" applyProtection="0"/>
    <xf numFmtId="0" fontId="24" fillId="0" borderId="2" applyNumberFormat="0" applyFill="0" applyAlignment="0" applyProtection="0"/>
    <xf numFmtId="0" fontId="25" fillId="36" borderId="3" applyNumberFormat="0" applyAlignment="0" applyProtection="0"/>
    <xf numFmtId="0" fontId="25" fillId="37" borderId="3" applyNumberFormat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41" borderId="0" applyNumberFormat="0" applyBorder="0" applyAlignment="0" applyProtection="0"/>
    <xf numFmtId="172" fontId="21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Protection="0">
      <alignment horizontal="left"/>
    </xf>
    <xf numFmtId="0" fontId="28" fillId="0" borderId="0" applyNumberFormat="0" applyFill="0" applyBorder="0" applyAlignment="0" applyProtection="0"/>
    <xf numFmtId="0" fontId="28" fillId="0" borderId="0" applyNumberFormat="0" applyFill="0" applyBorder="0" applyProtection="0">
      <alignment horizontal="left"/>
    </xf>
    <xf numFmtId="0" fontId="28" fillId="0" borderId="0" applyNumberFormat="0" applyFill="0" applyBorder="0" applyAlignment="0" applyProtection="0"/>
    <xf numFmtId="176" fontId="28" fillId="0" borderId="0" applyFill="0" applyBorder="0" applyAlignment="0" applyProtection="0"/>
    <xf numFmtId="0" fontId="26" fillId="0" borderId="0"/>
    <xf numFmtId="0" fontId="26" fillId="0" borderId="0"/>
    <xf numFmtId="0" fontId="32" fillId="0" borderId="0" applyNumberFormat="0" applyFill="0" applyBorder="0" applyAlignment="0" applyProtection="0"/>
    <xf numFmtId="0" fontId="39" fillId="4" borderId="0" applyNumberFormat="0" applyBorder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6" fillId="0" borderId="6" applyNumberFormat="0" applyFill="0" applyAlignment="0" applyProtection="0"/>
    <xf numFmtId="0" fontId="36" fillId="0" borderId="0" applyNumberFormat="0" applyFill="0" applyBorder="0" applyAlignment="0" applyProtection="0"/>
    <xf numFmtId="0" fontId="27" fillId="13" borderId="1" applyNumberFormat="0" applyAlignment="0" applyProtection="0"/>
    <xf numFmtId="0" fontId="24" fillId="0" borderId="2" applyNumberFormat="0" applyFill="0" applyAlignment="0" applyProtection="0"/>
    <xf numFmtId="171" fontId="2" fillId="0" borderId="0" applyFont="0" applyFill="0" applyBorder="0" applyAlignment="0" applyProtection="0"/>
    <xf numFmtId="180" fontId="28" fillId="0" borderId="0" applyFill="0" applyBorder="0" applyAlignment="0" applyProtection="0"/>
    <xf numFmtId="43" fontId="28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28" fillId="0" borderId="0" applyFill="0" applyBorder="0" applyAlignment="0" applyProtection="0"/>
    <xf numFmtId="172" fontId="28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28" fillId="0" borderId="0" applyFill="0" applyBorder="0" applyAlignment="0" applyProtection="0"/>
    <xf numFmtId="0" fontId="29" fillId="42" borderId="0" applyNumberFormat="0" applyBorder="0" applyAlignment="0" applyProtection="0"/>
    <xf numFmtId="0" fontId="29" fillId="43" borderId="0" applyNumberFormat="0" applyBorder="0" applyAlignment="0" applyProtection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44" borderId="7" applyNumberFormat="0" applyFont="0" applyAlignment="0" applyProtection="0"/>
    <xf numFmtId="0" fontId="28" fillId="45" borderId="7" applyNumberFormat="0" applyAlignment="0" applyProtection="0"/>
    <xf numFmtId="0" fontId="30" fillId="34" borderId="8" applyNumberFormat="0" applyAlignment="0" applyProtection="0"/>
    <xf numFmtId="9" fontId="2" fillId="0" borderId="0" applyFont="0" applyFill="0" applyBorder="0" applyAlignment="0" applyProtection="0"/>
    <xf numFmtId="9" fontId="28" fillId="0" borderId="0" applyFill="0" applyBorder="0" applyAlignment="0" applyProtection="0"/>
    <xf numFmtId="9" fontId="28" fillId="0" borderId="0" applyFill="0" applyBorder="0" applyAlignment="0" applyProtection="0"/>
    <xf numFmtId="9" fontId="28" fillId="0" borderId="0" applyFill="0" applyBorder="0" applyAlignment="0" applyProtection="0"/>
    <xf numFmtId="9" fontId="28" fillId="0" borderId="0" applyFill="0" applyBorder="0" applyAlignment="0" applyProtection="0"/>
    <xf numFmtId="9" fontId="28" fillId="0" borderId="0" applyFill="0" applyBorder="0" applyAlignment="0" applyProtection="0"/>
    <xf numFmtId="49" fontId="40" fillId="6" borderId="9">
      <alignment vertical="center"/>
    </xf>
    <xf numFmtId="49" fontId="28" fillId="46" borderId="9">
      <alignment vertical="center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6" fillId="0" borderId="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8" fillId="9" borderId="0" applyNumberFormat="0" applyBorder="0" applyAlignment="0" applyProtection="0"/>
    <xf numFmtId="0" fontId="39" fillId="10" borderId="0" applyNumberFormat="0" applyBorder="0" applyAlignment="0" applyProtection="0"/>
    <xf numFmtId="0" fontId="31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0" applyFont="1"/>
    <xf numFmtId="171" fontId="3" fillId="0" borderId="0" xfId="74" applyFont="1"/>
    <xf numFmtId="171" fontId="0" fillId="0" borderId="0" xfId="74" applyFont="1"/>
    <xf numFmtId="0" fontId="0" fillId="0" borderId="0" xfId="0" applyFill="1"/>
    <xf numFmtId="171" fontId="1" fillId="0" borderId="0" xfId="74" applyFont="1"/>
    <xf numFmtId="0" fontId="4" fillId="0" borderId="11" xfId="87" applyFont="1" applyFill="1" applyBorder="1" applyAlignment="1">
      <alignment horizontal="center" vertical="center"/>
    </xf>
    <xf numFmtId="172" fontId="4" fillId="0" borderId="11" xfId="81" applyFont="1" applyFill="1" applyBorder="1" applyAlignment="1" applyProtection="1">
      <alignment horizontal="center" vertical="center"/>
    </xf>
    <xf numFmtId="0" fontId="4" fillId="0" borderId="12" xfId="87" applyFont="1" applyFill="1" applyBorder="1" applyAlignment="1">
      <alignment horizontal="center" vertical="center" wrapText="1"/>
    </xf>
    <xf numFmtId="0" fontId="5" fillId="47" borderId="12" xfId="87" applyFont="1" applyFill="1" applyBorder="1" applyAlignment="1">
      <alignment horizontal="center" vertical="center" wrapText="1"/>
    </xf>
    <xf numFmtId="0" fontId="6" fillId="0" borderId="12" xfId="87" applyFont="1" applyFill="1" applyBorder="1" applyAlignment="1">
      <alignment horizontal="center" vertical="center" wrapText="1"/>
    </xf>
    <xf numFmtId="172" fontId="4" fillId="48" borderId="12" xfId="80" applyFont="1" applyFill="1" applyBorder="1" applyAlignment="1" applyProtection="1">
      <alignment horizontal="center" vertical="center" wrapText="1"/>
    </xf>
    <xf numFmtId="172" fontId="9" fillId="0" borderId="13" xfId="80" applyFont="1" applyFill="1" applyBorder="1" applyAlignment="1" applyProtection="1"/>
    <xf numFmtId="172" fontId="10" fillId="0" borderId="13" xfId="80" applyFont="1" applyFill="1" applyBorder="1" applyAlignment="1" applyProtection="1"/>
    <xf numFmtId="0" fontId="11" fillId="0" borderId="0" xfId="0" applyFont="1" applyFill="1"/>
    <xf numFmtId="172" fontId="9" fillId="0" borderId="13" xfId="80" applyFont="1" applyFill="1" applyBorder="1" applyAlignment="1" applyProtection="1">
      <alignment horizontal="center"/>
    </xf>
    <xf numFmtId="0" fontId="3" fillId="0" borderId="14" xfId="0" applyFont="1" applyBorder="1"/>
    <xf numFmtId="0" fontId="4" fillId="49" borderId="15" xfId="0" applyFont="1" applyFill="1" applyBorder="1"/>
    <xf numFmtId="171" fontId="4" fillId="49" borderId="15" xfId="74" applyFont="1" applyFill="1" applyBorder="1"/>
    <xf numFmtId="0" fontId="0" fillId="0" borderId="15" xfId="0" applyBorder="1"/>
    <xf numFmtId="0" fontId="3" fillId="0" borderId="15" xfId="0" applyFont="1" applyBorder="1"/>
    <xf numFmtId="171" fontId="3" fillId="0" borderId="15" xfId="74" applyFont="1" applyBorder="1"/>
    <xf numFmtId="0" fontId="4" fillId="0" borderId="15" xfId="0" applyFont="1" applyFill="1" applyBorder="1"/>
    <xf numFmtId="171" fontId="4" fillId="0" borderId="15" xfId="74" applyFont="1" applyFill="1" applyBorder="1"/>
    <xf numFmtId="0" fontId="0" fillId="0" borderId="14" xfId="0" applyBorder="1"/>
    <xf numFmtId="0" fontId="12" fillId="0" borderId="16" xfId="87" applyFont="1" applyFill="1" applyBorder="1" applyAlignment="1">
      <alignment horizontal="center"/>
    </xf>
    <xf numFmtId="0" fontId="13" fillId="0" borderId="17" xfId="87" applyFont="1" applyFill="1" applyBorder="1" applyAlignment="1">
      <alignment horizontal="center"/>
    </xf>
    <xf numFmtId="0" fontId="14" fillId="0" borderId="18" xfId="87" applyFont="1" applyFill="1" applyBorder="1" applyAlignment="1">
      <alignment horizontal="right"/>
    </xf>
    <xf numFmtId="172" fontId="15" fillId="0" borderId="19" xfId="80" applyFont="1" applyFill="1" applyBorder="1" applyAlignment="1" applyProtection="1"/>
    <xf numFmtId="172" fontId="16" fillId="0" borderId="19" xfId="80" applyFont="1" applyFill="1" applyBorder="1" applyAlignment="1" applyProtection="1"/>
    <xf numFmtId="172" fontId="15" fillId="0" borderId="19" xfId="80" applyFont="1" applyFill="1" applyBorder="1" applyAlignment="1" applyProtection="1">
      <alignment horizontal="center"/>
    </xf>
    <xf numFmtId="0" fontId="13" fillId="0" borderId="20" xfId="87" applyFont="1" applyFill="1" applyBorder="1"/>
    <xf numFmtId="172" fontId="15" fillId="0" borderId="21" xfId="80" applyFont="1" applyFill="1" applyBorder="1" applyAlignment="1" applyProtection="1"/>
    <xf numFmtId="172" fontId="15" fillId="0" borderId="22" xfId="80" applyFont="1" applyFill="1" applyBorder="1" applyAlignment="1" applyProtection="1"/>
    <xf numFmtId="172" fontId="15" fillId="0" borderId="22" xfId="80" applyFont="1" applyFill="1" applyBorder="1" applyAlignment="1" applyProtection="1">
      <alignment horizontal="center"/>
    </xf>
    <xf numFmtId="171" fontId="4" fillId="0" borderId="0" xfId="74" applyFont="1"/>
    <xf numFmtId="171" fontId="17" fillId="0" borderId="0" xfId="74" applyFont="1"/>
    <xf numFmtId="171" fontId="3" fillId="48" borderId="15" xfId="74" applyFont="1" applyFill="1" applyBorder="1"/>
    <xf numFmtId="171" fontId="3" fillId="0" borderId="15" xfId="74" applyFont="1" applyFill="1" applyBorder="1"/>
    <xf numFmtId="171" fontId="3" fillId="50" borderId="15" xfId="74" applyFont="1" applyFill="1" applyBorder="1"/>
    <xf numFmtId="172" fontId="18" fillId="0" borderId="15" xfId="81" applyFont="1" applyFill="1" applyBorder="1" applyAlignment="1" applyProtection="1"/>
    <xf numFmtId="172" fontId="18" fillId="0" borderId="14" xfId="81" applyFont="1" applyFill="1" applyBorder="1" applyAlignment="1" applyProtection="1"/>
    <xf numFmtId="172" fontId="4" fillId="0" borderId="15" xfId="81" applyFont="1" applyFill="1" applyBorder="1" applyAlignment="1" applyProtection="1"/>
    <xf numFmtId="171" fontId="4" fillId="0" borderId="15" xfId="74" applyFont="1" applyFill="1" applyBorder="1" applyAlignment="1" applyProtection="1"/>
    <xf numFmtId="0" fontId="0" fillId="0" borderId="15" xfId="0" applyFill="1" applyBorder="1"/>
    <xf numFmtId="172" fontId="4" fillId="0" borderId="15" xfId="80" applyFont="1" applyFill="1" applyBorder="1" applyAlignment="1" applyProtection="1"/>
    <xf numFmtId="0" fontId="18" fillId="0" borderId="0" xfId="0" applyFont="1" applyFill="1" applyAlignment="1">
      <alignment horizontal="center"/>
    </xf>
    <xf numFmtId="0" fontId="19" fillId="0" borderId="12" xfId="0" applyFont="1" applyBorder="1" applyAlignment="1">
      <alignment horizontal="center"/>
    </xf>
    <xf numFmtId="171" fontId="4" fillId="0" borderId="0" xfId="0" applyNumberFormat="1" applyFont="1" applyBorder="1" applyAlignment="1">
      <alignment horizontal="center"/>
    </xf>
    <xf numFmtId="171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71" fontId="0" fillId="0" borderId="15" xfId="0" applyNumberFormat="1" applyBorder="1"/>
    <xf numFmtId="171" fontId="20" fillId="0" borderId="15" xfId="0" applyNumberFormat="1" applyFont="1" applyBorder="1"/>
    <xf numFmtId="171" fontId="17" fillId="0" borderId="0" xfId="0" applyNumberFormat="1" applyFont="1"/>
    <xf numFmtId="171" fontId="15" fillId="0" borderId="0" xfId="74" applyFont="1"/>
    <xf numFmtId="0" fontId="4" fillId="0" borderId="0" xfId="0" applyFont="1"/>
    <xf numFmtId="0" fontId="0" fillId="0" borderId="23" xfId="0" applyBorder="1"/>
    <xf numFmtId="171" fontId="0" fillId="0" borderId="23" xfId="74" applyFont="1" applyBorder="1"/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71" fontId="4" fillId="0" borderId="12" xfId="0" applyNumberFormat="1" applyFont="1" applyBorder="1" applyAlignment="1">
      <alignment horizontal="center" vertical="center" wrapText="1"/>
    </xf>
    <xf numFmtId="171" fontId="4" fillId="0" borderId="12" xfId="0" applyNumberFormat="1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/>
    </xf>
    <xf numFmtId="0" fontId="9" fillId="0" borderId="24" xfId="0" applyFont="1" applyFill="1" applyBorder="1"/>
    <xf numFmtId="171" fontId="9" fillId="0" borderId="24" xfId="0" applyNumberFormat="1" applyFont="1" applyBorder="1"/>
    <xf numFmtId="171" fontId="9" fillId="0" borderId="24" xfId="0" applyNumberFormat="1" applyFont="1" applyFill="1" applyBorder="1"/>
    <xf numFmtId="0" fontId="18" fillId="0" borderId="25" xfId="0" applyFont="1" applyFill="1" applyBorder="1" applyAlignment="1">
      <alignment horizontal="center"/>
    </xf>
    <xf numFmtId="0" fontId="9" fillId="0" borderId="26" xfId="0" applyFont="1" applyFill="1" applyBorder="1"/>
    <xf numFmtId="171" fontId="9" fillId="0" borderId="26" xfId="0" applyNumberFormat="1" applyFont="1" applyFill="1" applyBorder="1"/>
    <xf numFmtId="0" fontId="18" fillId="0" borderId="0" xfId="0" applyFont="1" applyFill="1" applyBorder="1"/>
    <xf numFmtId="171" fontId="18" fillId="0" borderId="0" xfId="0" applyNumberFormat="1" applyFont="1"/>
    <xf numFmtId="171" fontId="18" fillId="0" borderId="0" xfId="0" applyNumberFormat="1" applyFont="1" applyFill="1"/>
    <xf numFmtId="0" fontId="13" fillId="0" borderId="26" xfId="0" applyFont="1" applyFill="1" applyBorder="1"/>
    <xf numFmtId="171" fontId="13" fillId="0" borderId="26" xfId="0" applyNumberFormat="1" applyFont="1" applyFill="1" applyBorder="1"/>
    <xf numFmtId="171" fontId="3" fillId="51" borderId="15" xfId="74" applyFont="1" applyFill="1" applyBorder="1"/>
    <xf numFmtId="171" fontId="3" fillId="0" borderId="0" xfId="77" applyFont="1"/>
    <xf numFmtId="171" fontId="1" fillId="0" borderId="0" xfId="77"/>
    <xf numFmtId="0" fontId="3" fillId="0" borderId="15" xfId="0" applyFont="1" applyBorder="1" applyAlignment="1">
      <alignment horizontal="center"/>
    </xf>
    <xf numFmtId="0" fontId="19" fillId="6" borderId="27" xfId="88" applyFont="1" applyFill="1" applyBorder="1" applyAlignment="1">
      <alignment horizontal="center" vertical="center"/>
    </xf>
    <xf numFmtId="0" fontId="28" fillId="0" borderId="0" xfId="88" applyFill="1" applyAlignment="1">
      <alignment vertical="center"/>
    </xf>
    <xf numFmtId="0" fontId="43" fillId="0" borderId="0" xfId="88" applyFont="1" applyFill="1" applyBorder="1" applyAlignment="1">
      <alignment vertical="center"/>
    </xf>
    <xf numFmtId="0" fontId="19" fillId="6" borderId="28" xfId="88" applyFont="1" applyFill="1" applyBorder="1" applyAlignment="1">
      <alignment horizontal="center" vertical="center"/>
    </xf>
    <xf numFmtId="0" fontId="28" fillId="0" borderId="29" xfId="88" applyFont="1" applyBorder="1" applyAlignment="1">
      <alignment horizontal="center" vertical="center"/>
    </xf>
    <xf numFmtId="0" fontId="28" fillId="0" borderId="30" xfId="88" applyFont="1" applyBorder="1" applyAlignment="1">
      <alignment horizontal="center" vertical="center"/>
    </xf>
    <xf numFmtId="175" fontId="19" fillId="0" borderId="31" xfId="88" applyNumberFormat="1" applyFont="1" applyFill="1" applyBorder="1" applyAlignment="1">
      <alignment horizontal="right" vertical="center"/>
    </xf>
    <xf numFmtId="180" fontId="19" fillId="0" borderId="31" xfId="88" applyNumberFormat="1" applyFont="1" applyFill="1" applyBorder="1" applyAlignment="1">
      <alignment horizontal="right" vertical="center"/>
    </xf>
    <xf numFmtId="10" fontId="19" fillId="0" borderId="31" xfId="88" applyNumberFormat="1" applyFont="1" applyFill="1" applyBorder="1" applyAlignment="1">
      <alignment horizontal="center" vertical="center"/>
    </xf>
    <xf numFmtId="0" fontId="42" fillId="0" borderId="17" xfId="88" applyFont="1" applyFill="1" applyBorder="1" applyAlignment="1">
      <alignment horizontal="left" vertical="center"/>
    </xf>
    <xf numFmtId="0" fontId="42" fillId="0" borderId="0" xfId="88" applyFont="1" applyFill="1" applyBorder="1" applyAlignment="1">
      <alignment horizontal="left" vertical="center"/>
    </xf>
    <xf numFmtId="0" fontId="45" fillId="0" borderId="0" xfId="88" applyFont="1" applyFill="1" applyBorder="1" applyAlignment="1">
      <alignment vertical="center"/>
    </xf>
    <xf numFmtId="0" fontId="28" fillId="0" borderId="0" xfId="88" applyFont="1" applyFill="1" applyBorder="1" applyAlignment="1">
      <alignment vertical="center"/>
    </xf>
    <xf numFmtId="175" fontId="19" fillId="0" borderId="32" xfId="88" applyNumberFormat="1" applyFont="1" applyFill="1" applyBorder="1" applyAlignment="1">
      <alignment horizontal="right" vertical="center"/>
    </xf>
    <xf numFmtId="180" fontId="19" fillId="0" borderId="32" xfId="88" applyNumberFormat="1" applyFont="1" applyFill="1" applyBorder="1" applyAlignment="1">
      <alignment horizontal="right" vertical="center"/>
    </xf>
    <xf numFmtId="10" fontId="19" fillId="0" borderId="32" xfId="88" applyNumberFormat="1" applyFont="1" applyFill="1" applyBorder="1" applyAlignment="1">
      <alignment horizontal="center" vertical="center"/>
    </xf>
    <xf numFmtId="0" fontId="19" fillId="0" borderId="17" xfId="88" applyFont="1" applyFill="1" applyBorder="1" applyAlignment="1">
      <alignment horizontal="left" vertical="center"/>
    </xf>
    <xf numFmtId="0" fontId="19" fillId="0" borderId="0" xfId="88" applyFont="1" applyFill="1" applyBorder="1" applyAlignment="1">
      <alignment horizontal="left" vertical="center"/>
    </xf>
    <xf numFmtId="0" fontId="46" fillId="0" borderId="17" xfId="88" applyFont="1" applyFill="1" applyBorder="1" applyAlignment="1">
      <alignment vertical="center"/>
    </xf>
    <xf numFmtId="0" fontId="44" fillId="0" borderId="0" xfId="88" applyFont="1" applyFill="1" applyBorder="1" applyAlignment="1">
      <alignment horizontal="right" vertical="center"/>
    </xf>
    <xf numFmtId="0" fontId="44" fillId="0" borderId="0" xfId="88" applyFont="1" applyFill="1" applyBorder="1" applyAlignment="1">
      <alignment horizontal="left" vertical="center"/>
    </xf>
    <xf numFmtId="0" fontId="46" fillId="0" borderId="0" xfId="88" applyFont="1" applyFill="1" applyBorder="1" applyAlignment="1">
      <alignment vertical="center"/>
    </xf>
    <xf numFmtId="175" fontId="44" fillId="0" borderId="32" xfId="78" applyNumberFormat="1" applyFont="1" applyFill="1" applyBorder="1" applyAlignment="1" applyProtection="1">
      <alignment horizontal="right" vertical="center"/>
    </xf>
    <xf numFmtId="10" fontId="47" fillId="0" borderId="32" xfId="97" applyNumberFormat="1" applyFont="1" applyFill="1" applyBorder="1" applyAlignment="1" applyProtection="1">
      <alignment horizontal="right" vertical="center"/>
    </xf>
    <xf numFmtId="0" fontId="28" fillId="0" borderId="17" xfId="88" applyFont="1" applyFill="1" applyBorder="1" applyAlignment="1">
      <alignment vertical="center"/>
    </xf>
    <xf numFmtId="0" fontId="28" fillId="0" borderId="0" xfId="88" applyFont="1" applyFill="1" applyBorder="1" applyAlignment="1">
      <alignment horizontal="right" vertical="center"/>
    </xf>
    <xf numFmtId="175" fontId="28" fillId="0" borderId="32" xfId="78" applyNumberFormat="1" applyFont="1" applyFill="1" applyBorder="1" applyAlignment="1" applyProtection="1">
      <alignment horizontal="right" vertical="center"/>
    </xf>
    <xf numFmtId="10" fontId="28" fillId="0" borderId="32" xfId="97" applyNumberFormat="1" applyFont="1" applyFill="1" applyBorder="1" applyAlignment="1" applyProtection="1">
      <alignment horizontal="right" vertical="center"/>
    </xf>
    <xf numFmtId="175" fontId="44" fillId="0" borderId="0" xfId="78" applyNumberFormat="1" applyFont="1" applyFill="1" applyBorder="1" applyAlignment="1" applyProtection="1">
      <alignment horizontal="right" vertical="center"/>
    </xf>
    <xf numFmtId="10" fontId="28" fillId="0" borderId="32" xfId="88" applyNumberFormat="1" applyFont="1" applyFill="1" applyBorder="1" applyAlignment="1">
      <alignment horizontal="center" vertical="center"/>
    </xf>
    <xf numFmtId="172" fontId="47" fillId="0" borderId="32" xfId="78" applyNumberFormat="1" applyFont="1" applyFill="1" applyBorder="1" applyAlignment="1" applyProtection="1">
      <alignment horizontal="right" vertical="center"/>
    </xf>
    <xf numFmtId="175" fontId="47" fillId="0" borderId="32" xfId="78" applyNumberFormat="1" applyFont="1" applyFill="1" applyBorder="1" applyAlignment="1" applyProtection="1">
      <alignment horizontal="right" vertical="center"/>
    </xf>
    <xf numFmtId="0" fontId="28" fillId="0" borderId="28" xfId="88" applyFont="1" applyFill="1" applyBorder="1" applyAlignment="1">
      <alignment vertical="center"/>
    </xf>
    <xf numFmtId="0" fontId="28" fillId="0" borderId="27" xfId="88" applyFont="1" applyFill="1" applyBorder="1" applyAlignment="1">
      <alignment vertical="center"/>
    </xf>
    <xf numFmtId="180" fontId="44" fillId="0" borderId="32" xfId="88" applyNumberFormat="1" applyFont="1" applyFill="1" applyBorder="1" applyAlignment="1">
      <alignment horizontal="right" vertical="center"/>
    </xf>
    <xf numFmtId="3" fontId="28" fillId="0" borderId="32" xfId="88" applyNumberFormat="1" applyFont="1" applyFill="1" applyBorder="1" applyAlignment="1">
      <alignment vertical="center"/>
    </xf>
    <xf numFmtId="3" fontId="28" fillId="0" borderId="33" xfId="88" applyNumberFormat="1" applyFont="1" applyFill="1" applyBorder="1" applyAlignment="1">
      <alignment vertical="center"/>
    </xf>
    <xf numFmtId="3" fontId="28" fillId="0" borderId="34" xfId="88" applyNumberFormat="1" applyFont="1" applyFill="1" applyBorder="1" applyAlignment="1">
      <alignment vertical="center"/>
    </xf>
    <xf numFmtId="3" fontId="47" fillId="0" borderId="35" xfId="88" applyNumberFormat="1" applyFont="1" applyFill="1" applyBorder="1" applyAlignment="1">
      <alignment vertical="center"/>
    </xf>
    <xf numFmtId="175" fontId="28" fillId="0" borderId="36" xfId="78" applyNumberFormat="1" applyFont="1" applyFill="1" applyBorder="1" applyAlignment="1" applyProtection="1">
      <alignment horizontal="right" vertical="center"/>
    </xf>
    <xf numFmtId="10" fontId="28" fillId="0" borderId="36" xfId="88" applyNumberFormat="1" applyFont="1" applyFill="1" applyBorder="1" applyAlignment="1">
      <alignment horizontal="center" vertical="center"/>
    </xf>
    <xf numFmtId="0" fontId="42" fillId="45" borderId="37" xfId="88" applyFont="1" applyFill="1" applyBorder="1" applyAlignment="1">
      <alignment vertical="center"/>
    </xf>
    <xf numFmtId="0" fontId="42" fillId="45" borderId="38" xfId="88" applyFont="1" applyFill="1" applyBorder="1" applyAlignment="1">
      <alignment vertical="center"/>
    </xf>
    <xf numFmtId="175" fontId="42" fillId="45" borderId="28" xfId="78" applyNumberFormat="1" applyFont="1" applyFill="1" applyBorder="1" applyAlignment="1" applyProtection="1">
      <alignment horizontal="right" vertical="center"/>
    </xf>
    <xf numFmtId="10" fontId="42" fillId="45" borderId="28" xfId="88" applyNumberFormat="1" applyFont="1" applyFill="1" applyBorder="1" applyAlignment="1">
      <alignment horizontal="right" vertical="center"/>
    </xf>
    <xf numFmtId="175" fontId="28" fillId="0" borderId="31" xfId="78" applyNumberFormat="1" applyFont="1" applyFill="1" applyBorder="1" applyAlignment="1" applyProtection="1">
      <alignment horizontal="center" vertical="center"/>
    </xf>
    <xf numFmtId="10" fontId="28" fillId="0" borderId="31" xfId="88" applyNumberFormat="1" applyFont="1" applyFill="1" applyBorder="1" applyAlignment="1">
      <alignment horizontal="center" vertical="center"/>
    </xf>
    <xf numFmtId="175" fontId="45" fillId="0" borderId="32" xfId="78" applyNumberFormat="1" applyFont="1" applyFill="1" applyBorder="1" applyAlignment="1" applyProtection="1">
      <alignment horizontal="center" vertical="center"/>
    </xf>
    <xf numFmtId="10" fontId="45" fillId="0" borderId="32" xfId="88" applyNumberFormat="1" applyFont="1" applyFill="1" applyBorder="1" applyAlignment="1">
      <alignment horizontal="center" vertical="center"/>
    </xf>
    <xf numFmtId="0" fontId="42" fillId="0" borderId="0" xfId="88" applyFont="1" applyFill="1" applyAlignment="1">
      <alignment vertical="center"/>
    </xf>
    <xf numFmtId="175" fontId="28" fillId="0" borderId="32" xfId="78" applyNumberFormat="1" applyFont="1" applyFill="1" applyBorder="1" applyAlignment="1" applyProtection="1">
      <alignment horizontal="center" vertical="center"/>
    </xf>
    <xf numFmtId="10" fontId="44" fillId="0" borderId="32" xfId="97" applyNumberFormat="1" applyFont="1" applyFill="1" applyBorder="1" applyAlignment="1" applyProtection="1">
      <alignment horizontal="right" vertical="center"/>
    </xf>
    <xf numFmtId="0" fontId="45" fillId="0" borderId="0" xfId="88" applyFont="1" applyFill="1" applyAlignment="1">
      <alignment vertical="center"/>
    </xf>
    <xf numFmtId="0" fontId="44" fillId="0" borderId="17" xfId="88" applyFont="1" applyFill="1" applyBorder="1" applyAlignment="1">
      <alignment vertical="center"/>
    </xf>
    <xf numFmtId="3" fontId="44" fillId="0" borderId="39" xfId="88" applyNumberFormat="1" applyFont="1" applyFill="1" applyBorder="1" applyAlignment="1">
      <alignment horizontal="right" vertical="center" wrapText="1"/>
    </xf>
    <xf numFmtId="3" fontId="28" fillId="0" borderId="19" xfId="88" applyNumberFormat="1" applyFont="1" applyFill="1" applyBorder="1" applyAlignment="1">
      <alignment vertical="center"/>
    </xf>
    <xf numFmtId="0" fontId="48" fillId="0" borderId="0" xfId="88" applyFont="1" applyFill="1" applyAlignment="1">
      <alignment vertical="center"/>
    </xf>
    <xf numFmtId="175" fontId="46" fillId="0" borderId="32" xfId="78" applyNumberFormat="1" applyFont="1" applyFill="1" applyBorder="1" applyAlignment="1" applyProtection="1">
      <alignment horizontal="right" vertical="center"/>
    </xf>
    <xf numFmtId="10" fontId="49" fillId="0" borderId="32" xfId="97" applyNumberFormat="1" applyFont="1" applyFill="1" applyBorder="1" applyAlignment="1" applyProtection="1">
      <alignment horizontal="right" vertical="center"/>
    </xf>
    <xf numFmtId="3" fontId="28" fillId="0" borderId="0" xfId="88" applyNumberFormat="1" applyFont="1" applyFill="1" applyBorder="1" applyAlignment="1">
      <alignment vertical="center"/>
    </xf>
    <xf numFmtId="0" fontId="28" fillId="0" borderId="19" xfId="88" applyFont="1" applyFill="1" applyBorder="1" applyAlignment="1">
      <alignment vertical="center"/>
    </xf>
    <xf numFmtId="180" fontId="28" fillId="0" borderId="19" xfId="88" applyNumberFormat="1" applyFont="1" applyFill="1" applyBorder="1" applyAlignment="1">
      <alignment horizontal="right" vertical="center"/>
    </xf>
    <xf numFmtId="180" fontId="47" fillId="0" borderId="19" xfId="88" applyNumberFormat="1" applyFont="1" applyFill="1" applyBorder="1" applyAlignment="1">
      <alignment horizontal="right" vertical="center"/>
    </xf>
    <xf numFmtId="0" fontId="47" fillId="0" borderId="0" xfId="88" applyFont="1" applyFill="1" applyBorder="1" applyAlignment="1">
      <alignment horizontal="right" vertical="center"/>
    </xf>
    <xf numFmtId="0" fontId="47" fillId="0" borderId="0" xfId="88" applyFont="1" applyFill="1" applyBorder="1" applyAlignment="1">
      <alignment vertical="center"/>
    </xf>
    <xf numFmtId="180" fontId="18" fillId="0" borderId="19" xfId="88" applyNumberFormat="1" applyFont="1" applyFill="1" applyBorder="1" applyAlignment="1">
      <alignment horizontal="right" vertical="center"/>
    </xf>
    <xf numFmtId="0" fontId="47" fillId="0" borderId="19" xfId="88" applyFont="1" applyFill="1" applyBorder="1" applyAlignment="1">
      <alignment vertical="center"/>
    </xf>
    <xf numFmtId="0" fontId="19" fillId="0" borderId="17" xfId="88" applyFont="1" applyFill="1" applyBorder="1" applyAlignment="1">
      <alignment vertical="center"/>
    </xf>
    <xf numFmtId="0" fontId="19" fillId="0" borderId="0" xfId="88" applyFont="1" applyFill="1" applyBorder="1" applyAlignment="1">
      <alignment horizontal="right" vertical="center"/>
    </xf>
    <xf numFmtId="0" fontId="19" fillId="0" borderId="0" xfId="88" applyFont="1" applyFill="1" applyBorder="1" applyAlignment="1">
      <alignment vertical="center"/>
    </xf>
    <xf numFmtId="0" fontId="19" fillId="0" borderId="19" xfId="88" applyFont="1" applyFill="1" applyBorder="1" applyAlignment="1">
      <alignment vertical="center"/>
    </xf>
    <xf numFmtId="0" fontId="19" fillId="0" borderId="0" xfId="88" applyFont="1" applyFill="1" applyAlignment="1">
      <alignment vertical="center"/>
    </xf>
    <xf numFmtId="3" fontId="28" fillId="0" borderId="40" xfId="88" applyNumberFormat="1" applyFont="1" applyFill="1" applyBorder="1" applyAlignment="1">
      <alignment vertical="center"/>
    </xf>
    <xf numFmtId="0" fontId="28" fillId="0" borderId="40" xfId="88" applyFont="1" applyFill="1" applyBorder="1" applyAlignment="1">
      <alignment vertical="center"/>
    </xf>
    <xf numFmtId="175" fontId="19" fillId="0" borderId="32" xfId="78" applyNumberFormat="1" applyFont="1" applyFill="1" applyBorder="1" applyAlignment="1" applyProtection="1">
      <alignment horizontal="right" vertical="center"/>
    </xf>
    <xf numFmtId="9" fontId="44" fillId="0" borderId="32" xfId="98" applyFont="1" applyFill="1" applyBorder="1" applyAlignment="1" applyProtection="1">
      <alignment horizontal="right" vertical="center"/>
    </xf>
    <xf numFmtId="175" fontId="44" fillId="0" borderId="32" xfId="78" applyNumberFormat="1" applyFont="1" applyFill="1" applyBorder="1" applyAlignment="1" applyProtection="1">
      <alignment vertical="center"/>
    </xf>
    <xf numFmtId="10" fontId="44" fillId="0" borderId="32" xfId="98" applyNumberFormat="1" applyFont="1" applyFill="1" applyBorder="1" applyAlignment="1" applyProtection="1">
      <alignment horizontal="right" vertical="center"/>
    </xf>
    <xf numFmtId="0" fontId="19" fillId="45" borderId="37" xfId="88" applyFont="1" applyFill="1" applyBorder="1" applyAlignment="1">
      <alignment vertical="center"/>
    </xf>
    <xf numFmtId="0" fontId="19" fillId="45" borderId="38" xfId="88" applyFont="1" applyFill="1" applyBorder="1" applyAlignment="1">
      <alignment vertical="center"/>
    </xf>
    <xf numFmtId="175" fontId="28" fillId="0" borderId="36" xfId="78" applyNumberFormat="1" applyFont="1" applyFill="1" applyBorder="1" applyAlignment="1" applyProtection="1">
      <alignment horizontal="center" vertical="center"/>
    </xf>
    <xf numFmtId="0" fontId="42" fillId="6" borderId="37" xfId="88" applyFont="1" applyFill="1" applyBorder="1" applyAlignment="1">
      <alignment vertical="center"/>
    </xf>
    <xf numFmtId="0" fontId="19" fillId="6" borderId="37" xfId="88" applyFont="1" applyFill="1" applyBorder="1" applyAlignment="1">
      <alignment vertical="center"/>
    </xf>
    <xf numFmtId="0" fontId="19" fillId="6" borderId="38" xfId="88" applyFont="1" applyFill="1" applyBorder="1" applyAlignment="1">
      <alignment vertical="center"/>
    </xf>
    <xf numFmtId="0" fontId="42" fillId="6" borderId="38" xfId="88" applyFont="1" applyFill="1" applyBorder="1" applyAlignment="1">
      <alignment vertical="center"/>
    </xf>
    <xf numFmtId="175" fontId="42" fillId="6" borderId="28" xfId="78" applyNumberFormat="1" applyFont="1" applyFill="1" applyBorder="1" applyAlignment="1" applyProtection="1">
      <alignment vertical="center"/>
    </xf>
    <xf numFmtId="10" fontId="42" fillId="6" borderId="28" xfId="88" applyNumberFormat="1" applyFont="1" applyFill="1" applyBorder="1" applyAlignment="1">
      <alignment horizontal="right" vertical="center"/>
    </xf>
    <xf numFmtId="175" fontId="28" fillId="0" borderId="31" xfId="78" applyNumberFormat="1" applyFont="1" applyFill="1" applyBorder="1" applyAlignment="1" applyProtection="1">
      <alignment vertical="center"/>
    </xf>
    <xf numFmtId="175" fontId="28" fillId="0" borderId="32" xfId="78" applyNumberFormat="1" applyFont="1" applyFill="1" applyBorder="1" applyAlignment="1" applyProtection="1">
      <alignment vertical="center"/>
    </xf>
    <xf numFmtId="10" fontId="19" fillId="0" borderId="32" xfId="97" applyNumberFormat="1" applyFont="1" applyFill="1" applyBorder="1" applyAlignment="1" applyProtection="1">
      <alignment horizontal="right" vertical="center"/>
    </xf>
    <xf numFmtId="0" fontId="28" fillId="0" borderId="41" xfId="88" applyFont="1" applyFill="1" applyBorder="1" applyAlignment="1">
      <alignment vertical="center"/>
    </xf>
    <xf numFmtId="0" fontId="28" fillId="0" borderId="42" xfId="88" applyFont="1" applyFill="1" applyBorder="1" applyAlignment="1">
      <alignment vertical="center"/>
    </xf>
    <xf numFmtId="180" fontId="28" fillId="0" borderId="0" xfId="88" applyNumberFormat="1" applyFill="1" applyAlignment="1">
      <alignment horizontal="center" vertical="center"/>
    </xf>
    <xf numFmtId="10" fontId="28" fillId="0" borderId="0" xfId="88" applyNumberFormat="1" applyFill="1" applyAlignment="1">
      <alignment horizontal="center" vertical="center"/>
    </xf>
    <xf numFmtId="0" fontId="28" fillId="0" borderId="0" xfId="88" applyFill="1" applyAlignment="1">
      <alignment horizontal="center" vertical="center"/>
    </xf>
    <xf numFmtId="0" fontId="28" fillId="0" borderId="0" xfId="89" applyFill="1" applyAlignment="1">
      <alignment vertical="center"/>
    </xf>
    <xf numFmtId="0" fontId="19" fillId="0" borderId="0" xfId="89" applyFont="1" applyFill="1" applyBorder="1" applyAlignment="1">
      <alignment vertical="center"/>
    </xf>
    <xf numFmtId="0" fontId="28" fillId="0" borderId="29" xfId="89" applyFont="1" applyBorder="1" applyAlignment="1">
      <alignment horizontal="center" vertical="center"/>
    </xf>
    <xf numFmtId="0" fontId="28" fillId="0" borderId="30" xfId="89" applyFont="1" applyBorder="1" applyAlignment="1">
      <alignment horizontal="center" vertical="center"/>
    </xf>
    <xf numFmtId="175" fontId="19" fillId="0" borderId="31" xfId="79" applyNumberFormat="1" applyFont="1" applyFill="1" applyBorder="1" applyAlignment="1" applyProtection="1">
      <alignment horizontal="right" vertical="center"/>
    </xf>
    <xf numFmtId="10" fontId="19" fillId="0" borderId="31" xfId="96" applyNumberFormat="1" applyFont="1" applyFill="1" applyBorder="1" applyAlignment="1" applyProtection="1">
      <alignment horizontal="center" vertical="center"/>
    </xf>
    <xf numFmtId="0" fontId="42" fillId="0" borderId="17" xfId="89" applyFont="1" applyFill="1" applyBorder="1" applyAlignment="1">
      <alignment horizontal="left" vertical="center"/>
    </xf>
    <xf numFmtId="0" fontId="42" fillId="0" borderId="0" xfId="89" applyFont="1" applyFill="1" applyBorder="1" applyAlignment="1">
      <alignment horizontal="left" vertical="center"/>
    </xf>
    <xf numFmtId="0" fontId="45" fillId="0" borderId="0" xfId="89" applyFont="1" applyFill="1" applyBorder="1" applyAlignment="1">
      <alignment vertical="center"/>
    </xf>
    <xf numFmtId="0" fontId="28" fillId="0" borderId="0" xfId="89" applyFont="1" applyFill="1" applyBorder="1" applyAlignment="1">
      <alignment vertical="center"/>
    </xf>
    <xf numFmtId="175" fontId="19" fillId="0" borderId="32" xfId="79" applyNumberFormat="1" applyFont="1" applyFill="1" applyBorder="1" applyAlignment="1" applyProtection="1">
      <alignment horizontal="right" vertical="center"/>
    </xf>
    <xf numFmtId="10" fontId="19" fillId="0" borderId="32" xfId="96" applyNumberFormat="1" applyFont="1" applyFill="1" applyBorder="1" applyAlignment="1" applyProtection="1">
      <alignment horizontal="center" vertical="center"/>
    </xf>
    <xf numFmtId="0" fontId="19" fillId="0" borderId="17" xfId="89" applyFont="1" applyFill="1" applyBorder="1" applyAlignment="1">
      <alignment horizontal="left" vertical="center"/>
    </xf>
    <xf numFmtId="0" fontId="19" fillId="0" borderId="0" xfId="89" applyFont="1" applyFill="1" applyBorder="1" applyAlignment="1">
      <alignment horizontal="left" vertical="center"/>
    </xf>
    <xf numFmtId="0" fontId="46" fillId="0" borderId="17" xfId="89" applyFont="1" applyFill="1" applyBorder="1" applyAlignment="1">
      <alignment vertical="center"/>
    </xf>
    <xf numFmtId="0" fontId="44" fillId="0" borderId="0" xfId="89" applyFont="1" applyFill="1" applyBorder="1" applyAlignment="1">
      <alignment horizontal="right" vertical="center"/>
    </xf>
    <xf numFmtId="0" fontId="44" fillId="0" borderId="0" xfId="89" applyFont="1" applyFill="1" applyBorder="1" applyAlignment="1">
      <alignment horizontal="left" vertical="center"/>
    </xf>
    <xf numFmtId="0" fontId="46" fillId="0" borderId="0" xfId="89" applyFont="1" applyFill="1" applyBorder="1" applyAlignment="1">
      <alignment vertical="center"/>
    </xf>
    <xf numFmtId="175" fontId="44" fillId="0" borderId="32" xfId="79" applyNumberFormat="1" applyFont="1" applyFill="1" applyBorder="1" applyAlignment="1" applyProtection="1">
      <alignment horizontal="right" vertical="center"/>
    </xf>
    <xf numFmtId="10" fontId="44" fillId="0" borderId="32" xfId="96" applyNumberFormat="1" applyFont="1" applyFill="1" applyBorder="1" applyAlignment="1" applyProtection="1">
      <alignment horizontal="right" vertical="center"/>
    </xf>
    <xf numFmtId="0" fontId="28" fillId="0" borderId="17" xfId="89" applyFont="1" applyFill="1" applyBorder="1" applyAlignment="1">
      <alignment vertical="center"/>
    </xf>
    <xf numFmtId="0" fontId="28" fillId="0" borderId="0" xfId="89" applyFont="1" applyFill="1" applyBorder="1" applyAlignment="1">
      <alignment horizontal="right" vertical="center"/>
    </xf>
    <xf numFmtId="175" fontId="28" fillId="0" borderId="32" xfId="79" applyNumberFormat="1" applyFont="1" applyFill="1" applyBorder="1" applyAlignment="1" applyProtection="1">
      <alignment horizontal="right" vertical="center"/>
    </xf>
    <xf numFmtId="10" fontId="28" fillId="0" borderId="32" xfId="96" applyNumberFormat="1" applyFont="1" applyFill="1" applyBorder="1" applyAlignment="1" applyProtection="1">
      <alignment horizontal="right" vertical="center"/>
    </xf>
    <xf numFmtId="175" fontId="47" fillId="0" borderId="32" xfId="79" applyNumberFormat="1" applyFont="1" applyFill="1" applyBorder="1" applyAlignment="1" applyProtection="1">
      <alignment horizontal="right" vertical="center"/>
    </xf>
    <xf numFmtId="10" fontId="47" fillId="0" borderId="32" xfId="96" applyNumberFormat="1" applyFont="1" applyFill="1" applyBorder="1" applyAlignment="1" applyProtection="1">
      <alignment horizontal="right" vertical="center"/>
    </xf>
    <xf numFmtId="10" fontId="28" fillId="0" borderId="32" xfId="96" applyNumberFormat="1" applyFont="1" applyFill="1" applyBorder="1" applyAlignment="1" applyProtection="1">
      <alignment horizontal="center" vertical="center"/>
    </xf>
    <xf numFmtId="175" fontId="28" fillId="0" borderId="36" xfId="79" applyNumberFormat="1" applyFont="1" applyFill="1" applyBorder="1" applyAlignment="1" applyProtection="1">
      <alignment horizontal="right" vertical="center"/>
    </xf>
    <xf numFmtId="10" fontId="28" fillId="0" borderId="36" xfId="96" applyNumberFormat="1" applyFont="1" applyFill="1" applyBorder="1" applyAlignment="1" applyProtection="1">
      <alignment horizontal="center" vertical="center"/>
    </xf>
    <xf numFmtId="0" fontId="42" fillId="45" borderId="37" xfId="89" applyFont="1" applyFill="1" applyBorder="1" applyAlignment="1">
      <alignment vertical="center"/>
    </xf>
    <xf numFmtId="0" fontId="42" fillId="45" borderId="38" xfId="89" applyFont="1" applyFill="1" applyBorder="1" applyAlignment="1">
      <alignment vertical="center"/>
    </xf>
    <xf numFmtId="175" fontId="42" fillId="45" borderId="28" xfId="79" applyNumberFormat="1" applyFont="1" applyFill="1" applyBorder="1" applyAlignment="1" applyProtection="1">
      <alignment horizontal="right" vertical="center"/>
    </xf>
    <xf numFmtId="10" fontId="42" fillId="45" borderId="28" xfId="96" applyNumberFormat="1" applyFont="1" applyFill="1" applyBorder="1" applyAlignment="1" applyProtection="1">
      <alignment horizontal="right" vertical="center"/>
    </xf>
    <xf numFmtId="0" fontId="42" fillId="0" borderId="0" xfId="89" applyFont="1" applyFill="1" applyAlignment="1">
      <alignment vertical="center"/>
    </xf>
    <xf numFmtId="175" fontId="28" fillId="0" borderId="31" xfId="79" applyNumberFormat="1" applyFont="1" applyFill="1" applyBorder="1" applyAlignment="1" applyProtection="1">
      <alignment horizontal="center" vertical="center"/>
    </xf>
    <xf numFmtId="10" fontId="28" fillId="0" borderId="31" xfId="96" applyNumberFormat="1" applyFont="1" applyFill="1" applyBorder="1" applyAlignment="1" applyProtection="1">
      <alignment horizontal="center" vertical="center"/>
    </xf>
    <xf numFmtId="175" fontId="45" fillId="0" borderId="32" xfId="79" applyNumberFormat="1" applyFont="1" applyFill="1" applyBorder="1" applyAlignment="1" applyProtection="1">
      <alignment horizontal="center" vertical="center"/>
    </xf>
    <xf numFmtId="10" fontId="45" fillId="0" borderId="32" xfId="96" applyNumberFormat="1" applyFont="1" applyFill="1" applyBorder="1" applyAlignment="1" applyProtection="1">
      <alignment horizontal="center" vertical="center"/>
    </xf>
    <xf numFmtId="0" fontId="45" fillId="0" borderId="0" xfId="89" applyFont="1" applyFill="1" applyAlignment="1">
      <alignment vertical="center"/>
    </xf>
    <xf numFmtId="175" fontId="28" fillId="0" borderId="32" xfId="79" applyNumberFormat="1" applyFont="1" applyFill="1" applyBorder="1" applyAlignment="1" applyProtection="1">
      <alignment horizontal="center" vertical="center"/>
    </xf>
    <xf numFmtId="10" fontId="19" fillId="0" borderId="32" xfId="96" applyNumberFormat="1" applyFont="1" applyFill="1" applyBorder="1" applyAlignment="1" applyProtection="1">
      <alignment horizontal="right" vertical="center"/>
    </xf>
    <xf numFmtId="0" fontId="28" fillId="0" borderId="28" xfId="89" applyFont="1" applyFill="1" applyBorder="1" applyAlignment="1">
      <alignment vertical="center"/>
    </xf>
    <xf numFmtId="175" fontId="28" fillId="0" borderId="33" xfId="79" applyNumberFormat="1" applyFont="1" applyFill="1" applyBorder="1" applyAlignment="1" applyProtection="1">
      <alignment horizontal="center" vertical="center"/>
    </xf>
    <xf numFmtId="0" fontId="19" fillId="0" borderId="17" xfId="89" applyFont="1" applyFill="1" applyBorder="1" applyAlignment="1">
      <alignment horizontal="right" vertical="center"/>
    </xf>
    <xf numFmtId="0" fontId="19" fillId="0" borderId="0" xfId="89" applyFont="1" applyFill="1" applyBorder="1" applyAlignment="1">
      <alignment horizontal="right" vertical="center"/>
    </xf>
    <xf numFmtId="0" fontId="19" fillId="0" borderId="0" xfId="89" applyFont="1" applyFill="1" applyBorder="1" applyAlignment="1">
      <alignment vertical="center" wrapText="1"/>
    </xf>
    <xf numFmtId="3" fontId="19" fillId="0" borderId="39" xfId="89" applyNumberFormat="1" applyFont="1" applyFill="1" applyBorder="1" applyAlignment="1">
      <alignment horizontal="right" vertical="center" wrapText="1"/>
    </xf>
    <xf numFmtId="3" fontId="19" fillId="0" borderId="19" xfId="89" applyNumberFormat="1" applyFont="1" applyFill="1" applyBorder="1" applyAlignment="1">
      <alignment vertical="center"/>
    </xf>
    <xf numFmtId="0" fontId="19" fillId="0" borderId="0" xfId="89" applyFont="1" applyFill="1" applyAlignment="1">
      <alignment vertical="center"/>
    </xf>
    <xf numFmtId="0" fontId="50" fillId="0" borderId="0" xfId="89" applyFont="1" applyFill="1" applyAlignment="1">
      <alignment vertical="center"/>
    </xf>
    <xf numFmtId="0" fontId="28" fillId="0" borderId="17" xfId="89" applyFont="1" applyFill="1" applyBorder="1" applyAlignment="1">
      <alignment horizontal="right" vertical="center"/>
    </xf>
    <xf numFmtId="0" fontId="28" fillId="0" borderId="0" xfId="89" applyFont="1" applyFill="1" applyBorder="1" applyAlignment="1">
      <alignment horizontal="left" vertical="center"/>
    </xf>
    <xf numFmtId="3" fontId="28" fillId="0" borderId="19" xfId="89" applyNumberFormat="1" applyFont="1" applyFill="1" applyBorder="1" applyAlignment="1">
      <alignment vertical="center"/>
    </xf>
    <xf numFmtId="175" fontId="28" fillId="0" borderId="33" xfId="79" applyNumberFormat="1" applyFont="1" applyFill="1" applyBorder="1" applyAlignment="1" applyProtection="1">
      <alignment horizontal="right" vertical="center"/>
    </xf>
    <xf numFmtId="0" fontId="28" fillId="0" borderId="0" xfId="89" applyFont="1" applyFill="1" applyAlignment="1">
      <alignment vertical="center"/>
    </xf>
    <xf numFmtId="0" fontId="47" fillId="0" borderId="0" xfId="89" applyFont="1" applyFill="1" applyBorder="1" applyAlignment="1">
      <alignment vertical="center"/>
    </xf>
    <xf numFmtId="0" fontId="28" fillId="0" borderId="19" xfId="89" applyFont="1" applyFill="1" applyBorder="1" applyAlignment="1">
      <alignment vertical="center"/>
    </xf>
    <xf numFmtId="3" fontId="19" fillId="0" borderId="40" xfId="89" applyNumberFormat="1" applyFont="1" applyFill="1" applyBorder="1" applyAlignment="1">
      <alignment vertical="center"/>
    </xf>
    <xf numFmtId="0" fontId="28" fillId="0" borderId="40" xfId="89" applyFont="1" applyFill="1" applyBorder="1" applyAlignment="1">
      <alignment vertical="center"/>
    </xf>
    <xf numFmtId="3" fontId="28" fillId="0" borderId="0" xfId="89" applyNumberFormat="1" applyFont="1" applyFill="1" applyBorder="1" applyAlignment="1">
      <alignment vertical="center"/>
    </xf>
    <xf numFmtId="0" fontId="19" fillId="45" borderId="37" xfId="89" applyFont="1" applyFill="1" applyBorder="1" applyAlignment="1">
      <alignment vertical="center"/>
    </xf>
    <xf numFmtId="0" fontId="19" fillId="45" borderId="38" xfId="89" applyFont="1" applyFill="1" applyBorder="1" applyAlignment="1">
      <alignment vertical="center"/>
    </xf>
    <xf numFmtId="175" fontId="28" fillId="0" borderId="36" xfId="79" applyNumberFormat="1" applyFont="1" applyFill="1" applyBorder="1" applyAlignment="1" applyProtection="1">
      <alignment horizontal="center" vertical="center"/>
    </xf>
    <xf numFmtId="0" fontId="42" fillId="6" borderId="37" xfId="89" applyFont="1" applyFill="1" applyBorder="1" applyAlignment="1">
      <alignment vertical="center"/>
    </xf>
    <xf numFmtId="0" fontId="19" fillId="6" borderId="37" xfId="89" applyFont="1" applyFill="1" applyBorder="1" applyAlignment="1">
      <alignment vertical="center"/>
    </xf>
    <xf numFmtId="0" fontId="19" fillId="6" borderId="38" xfId="89" applyFont="1" applyFill="1" applyBorder="1" applyAlignment="1">
      <alignment vertical="center"/>
    </xf>
    <xf numFmtId="0" fontId="42" fillId="6" borderId="38" xfId="89" applyFont="1" applyFill="1" applyBorder="1" applyAlignment="1">
      <alignment vertical="center"/>
    </xf>
    <xf numFmtId="175" fontId="42" fillId="6" borderId="28" xfId="79" applyNumberFormat="1" applyFont="1" applyFill="1" applyBorder="1" applyAlignment="1" applyProtection="1">
      <alignment horizontal="right" vertical="center"/>
    </xf>
    <xf numFmtId="10" fontId="42" fillId="6" borderId="28" xfId="96" applyNumberFormat="1" applyFont="1" applyFill="1" applyBorder="1" applyAlignment="1" applyProtection="1">
      <alignment horizontal="right" vertical="center"/>
    </xf>
    <xf numFmtId="0" fontId="28" fillId="0" borderId="41" xfId="89" applyFont="1" applyFill="1" applyBorder="1" applyAlignment="1">
      <alignment vertical="center"/>
    </xf>
    <xf numFmtId="0" fontId="28" fillId="0" borderId="42" xfId="89" applyFont="1" applyFill="1" applyBorder="1" applyAlignment="1">
      <alignment vertical="center"/>
    </xf>
    <xf numFmtId="175" fontId="28" fillId="0" borderId="0" xfId="79" applyNumberFormat="1" applyFont="1" applyFill="1" applyBorder="1" applyAlignment="1" applyProtection="1">
      <alignment vertical="center"/>
    </xf>
    <xf numFmtId="175" fontId="28" fillId="0" borderId="0" xfId="79" applyNumberFormat="1" applyFont="1" applyFill="1" applyBorder="1" applyAlignment="1" applyProtection="1">
      <alignment horizontal="center" vertical="center"/>
    </xf>
    <xf numFmtId="180" fontId="28" fillId="0" borderId="0" xfId="89" applyNumberFormat="1" applyFill="1" applyAlignment="1">
      <alignment vertical="center"/>
    </xf>
    <xf numFmtId="3" fontId="28" fillId="0" borderId="0" xfId="79" applyNumberFormat="1" applyFont="1" applyFill="1" applyBorder="1" applyAlignment="1" applyProtection="1">
      <alignment vertical="center"/>
    </xf>
    <xf numFmtId="172" fontId="28" fillId="0" borderId="0" xfId="79" applyFont="1" applyFill="1" applyBorder="1" applyAlignment="1" applyProtection="1">
      <alignment horizontal="center" vertical="center"/>
    </xf>
    <xf numFmtId="180" fontId="28" fillId="0" borderId="0" xfId="89" applyNumberFormat="1" applyFill="1" applyAlignment="1">
      <alignment horizontal="center" vertical="center"/>
    </xf>
    <xf numFmtId="10" fontId="28" fillId="0" borderId="0" xfId="89" applyNumberFormat="1" applyFill="1" applyAlignment="1">
      <alignment horizontal="center" vertical="center"/>
    </xf>
    <xf numFmtId="0" fontId="28" fillId="0" borderId="0" xfId="89" applyFill="1" applyAlignment="1">
      <alignment horizontal="center" vertical="center"/>
    </xf>
    <xf numFmtId="0" fontId="44" fillId="0" borderId="0" xfId="89" applyFont="1" applyFill="1" applyBorder="1" applyAlignment="1">
      <alignment horizontal="center" vertical="center"/>
    </xf>
    <xf numFmtId="0" fontId="43" fillId="0" borderId="0" xfId="89" applyFont="1" applyFill="1" applyBorder="1" applyAlignment="1">
      <alignment vertical="center"/>
    </xf>
    <xf numFmtId="0" fontId="51" fillId="0" borderId="0" xfId="89" applyFont="1" applyFill="1" applyBorder="1" applyAlignment="1">
      <alignment vertical="center"/>
    </xf>
    <xf numFmtId="0" fontId="46" fillId="0" borderId="19" xfId="89" applyFont="1" applyBorder="1" applyAlignment="1">
      <alignment horizontal="center" vertical="center"/>
    </xf>
    <xf numFmtId="10" fontId="46" fillId="0" borderId="19" xfId="94" applyNumberFormat="1" applyFont="1" applyFill="1" applyBorder="1" applyAlignment="1" applyProtection="1">
      <alignment horizontal="center" vertical="center"/>
    </xf>
    <xf numFmtId="10" fontId="46" fillId="0" borderId="0" xfId="94" applyNumberFormat="1" applyFont="1" applyFill="1" applyBorder="1" applyAlignment="1" applyProtection="1">
      <alignment horizontal="center" vertical="center"/>
    </xf>
    <xf numFmtId="0" fontId="46" fillId="0" borderId="19" xfId="89" applyFont="1" applyFill="1" applyBorder="1" applyAlignment="1">
      <alignment vertical="center"/>
    </xf>
    <xf numFmtId="10" fontId="46" fillId="0" borderId="19" xfId="94" applyNumberFormat="1" applyFont="1" applyFill="1" applyBorder="1" applyAlignment="1" applyProtection="1">
      <alignment vertical="center"/>
    </xf>
    <xf numFmtId="10" fontId="46" fillId="0" borderId="0" xfId="94" applyNumberFormat="1" applyFont="1" applyFill="1" applyBorder="1" applyAlignment="1" applyProtection="1">
      <alignment vertical="center"/>
    </xf>
    <xf numFmtId="175" fontId="44" fillId="0" borderId="19" xfId="89" applyNumberFormat="1" applyFont="1" applyFill="1" applyBorder="1" applyAlignment="1">
      <alignment vertical="center"/>
    </xf>
    <xf numFmtId="10" fontId="44" fillId="0" borderId="19" xfId="94" applyNumberFormat="1" applyFont="1" applyFill="1" applyBorder="1" applyAlignment="1" applyProtection="1">
      <alignment vertical="center"/>
    </xf>
    <xf numFmtId="10" fontId="44" fillId="0" borderId="0" xfId="94" applyNumberFormat="1" applyFont="1" applyFill="1" applyBorder="1" applyAlignment="1" applyProtection="1">
      <alignment vertical="center"/>
    </xf>
    <xf numFmtId="175" fontId="28" fillId="0" borderId="19" xfId="89" applyNumberFormat="1" applyFont="1" applyFill="1" applyBorder="1" applyAlignment="1">
      <alignment vertical="center"/>
    </xf>
    <xf numFmtId="10" fontId="28" fillId="0" borderId="19" xfId="94" applyNumberFormat="1" applyFont="1" applyFill="1" applyBorder="1" applyAlignment="1" applyProtection="1">
      <alignment vertical="center"/>
    </xf>
    <xf numFmtId="175" fontId="28" fillId="0" borderId="0" xfId="89" applyNumberFormat="1" applyFont="1" applyFill="1" applyAlignment="1">
      <alignment vertical="center"/>
    </xf>
    <xf numFmtId="175" fontId="46" fillId="0" borderId="19" xfId="89" applyNumberFormat="1" applyFont="1" applyFill="1" applyBorder="1" applyAlignment="1">
      <alignment vertical="center"/>
    </xf>
    <xf numFmtId="175" fontId="47" fillId="0" borderId="19" xfId="89" applyNumberFormat="1" applyFont="1" applyFill="1" applyBorder="1" applyAlignment="1">
      <alignment vertical="center"/>
    </xf>
    <xf numFmtId="10" fontId="47" fillId="0" borderId="19" xfId="94" applyNumberFormat="1" applyFont="1" applyFill="1" applyBorder="1" applyAlignment="1" applyProtection="1">
      <alignment vertical="center"/>
    </xf>
    <xf numFmtId="175" fontId="47" fillId="0" borderId="0" xfId="89" applyNumberFormat="1" applyFont="1" applyFill="1" applyAlignment="1">
      <alignment vertical="center"/>
    </xf>
    <xf numFmtId="175" fontId="47" fillId="0" borderId="19" xfId="82" applyNumberFormat="1" applyFont="1" applyFill="1" applyBorder="1" applyAlignment="1" applyProtection="1">
      <alignment vertical="center"/>
    </xf>
    <xf numFmtId="175" fontId="19" fillId="0" borderId="19" xfId="82" applyNumberFormat="1" applyFont="1" applyFill="1" applyBorder="1" applyAlignment="1" applyProtection="1">
      <alignment vertical="center"/>
    </xf>
    <xf numFmtId="175" fontId="28" fillId="0" borderId="19" xfId="82" applyNumberFormat="1" applyFont="1" applyFill="1" applyBorder="1" applyAlignment="1" applyProtection="1">
      <alignment vertical="center"/>
    </xf>
    <xf numFmtId="175" fontId="44" fillId="0" borderId="19" xfId="82" applyNumberFormat="1" applyFont="1" applyFill="1" applyBorder="1" applyAlignment="1" applyProtection="1">
      <alignment vertical="center"/>
    </xf>
    <xf numFmtId="0" fontId="44" fillId="0" borderId="19" xfId="94" applyNumberFormat="1" applyFont="1" applyFill="1" applyBorder="1" applyAlignment="1" applyProtection="1">
      <alignment vertical="center"/>
    </xf>
    <xf numFmtId="175" fontId="46" fillId="0" borderId="19" xfId="82" applyNumberFormat="1" applyFont="1" applyFill="1" applyBorder="1" applyAlignment="1" applyProtection="1">
      <alignment vertical="center"/>
    </xf>
    <xf numFmtId="175" fontId="28" fillId="0" borderId="0" xfId="89" applyNumberFormat="1" applyFill="1" applyAlignment="1">
      <alignment vertical="center"/>
    </xf>
    <xf numFmtId="175" fontId="42" fillId="45" borderId="28" xfId="89" applyNumberFormat="1" applyFont="1" applyFill="1" applyBorder="1" applyAlignment="1">
      <alignment horizontal="right" vertical="center"/>
    </xf>
    <xf numFmtId="10" fontId="44" fillId="45" borderId="28" xfId="94" applyNumberFormat="1" applyFont="1" applyFill="1" applyBorder="1" applyAlignment="1" applyProtection="1">
      <alignment horizontal="right" vertical="center"/>
    </xf>
    <xf numFmtId="175" fontId="42" fillId="0" borderId="0" xfId="89" applyNumberFormat="1" applyFont="1" applyFill="1" applyAlignment="1">
      <alignment vertical="center"/>
    </xf>
    <xf numFmtId="0" fontId="28" fillId="0" borderId="29" xfId="89" applyFont="1" applyFill="1" applyBorder="1" applyAlignment="1">
      <alignment vertical="center"/>
    </xf>
    <xf numFmtId="0" fontId="28" fillId="0" borderId="30" xfId="89" applyFont="1" applyFill="1" applyBorder="1" applyAlignment="1">
      <alignment vertical="center"/>
    </xf>
    <xf numFmtId="180" fontId="28" fillId="0" borderId="0" xfId="89" applyNumberFormat="1" applyFont="1" applyFill="1" applyBorder="1" applyAlignment="1">
      <alignment vertical="center"/>
    </xf>
    <xf numFmtId="0" fontId="19" fillId="0" borderId="17" xfId="89" applyFont="1" applyFill="1" applyBorder="1" applyAlignment="1">
      <alignment vertical="center"/>
    </xf>
    <xf numFmtId="0" fontId="19" fillId="0" borderId="41" xfId="89" applyFont="1" applyFill="1" applyBorder="1" applyAlignment="1">
      <alignment vertical="center"/>
    </xf>
    <xf numFmtId="0" fontId="19" fillId="0" borderId="42" xfId="89" applyFont="1" applyFill="1" applyBorder="1" applyAlignment="1">
      <alignment vertical="center"/>
    </xf>
    <xf numFmtId="0" fontId="28" fillId="0" borderId="42" xfId="89" applyFont="1" applyFill="1" applyBorder="1" applyAlignment="1">
      <alignment horizontal="right" vertical="center"/>
    </xf>
    <xf numFmtId="175" fontId="19" fillId="0" borderId="0" xfId="89" applyNumberFormat="1" applyFont="1" applyFill="1" applyAlignment="1">
      <alignment vertical="center"/>
    </xf>
    <xf numFmtId="0" fontId="42" fillId="0" borderId="29" xfId="89" applyFont="1" applyFill="1" applyBorder="1" applyAlignment="1">
      <alignment vertical="center"/>
    </xf>
    <xf numFmtId="0" fontId="42" fillId="0" borderId="30" xfId="89" applyFont="1" applyFill="1" applyBorder="1" applyAlignment="1">
      <alignment vertical="center"/>
    </xf>
    <xf numFmtId="0" fontId="42" fillId="35" borderId="37" xfId="89" applyFont="1" applyFill="1" applyBorder="1" applyAlignment="1">
      <alignment vertical="center"/>
    </xf>
    <xf numFmtId="0" fontId="19" fillId="35" borderId="37" xfId="89" applyFont="1" applyFill="1" applyBorder="1" applyAlignment="1">
      <alignment vertical="center"/>
    </xf>
    <xf numFmtId="0" fontId="19" fillId="35" borderId="38" xfId="89" applyFont="1" applyFill="1" applyBorder="1" applyAlignment="1">
      <alignment vertical="center"/>
    </xf>
    <xf numFmtId="0" fontId="42" fillId="35" borderId="38" xfId="89" applyFont="1" applyFill="1" applyBorder="1" applyAlignment="1">
      <alignment vertical="center"/>
    </xf>
    <xf numFmtId="175" fontId="44" fillId="35" borderId="28" xfId="89" applyNumberFormat="1" applyFont="1" applyFill="1" applyBorder="1" applyAlignment="1">
      <alignment horizontal="right" vertical="center"/>
    </xf>
    <xf numFmtId="10" fontId="44" fillId="35" borderId="28" xfId="94" applyNumberFormat="1" applyFont="1" applyFill="1" applyBorder="1" applyAlignment="1" applyProtection="1">
      <alignment horizontal="right" vertical="center"/>
    </xf>
    <xf numFmtId="175" fontId="42" fillId="45" borderId="28" xfId="82" applyNumberFormat="1" applyFont="1" applyFill="1" applyBorder="1" applyAlignment="1" applyProtection="1">
      <alignment horizontal="right" vertical="center"/>
    </xf>
    <xf numFmtId="10" fontId="46" fillId="45" borderId="28" xfId="94" applyNumberFormat="1" applyFont="1" applyFill="1" applyBorder="1" applyAlignment="1" applyProtection="1">
      <alignment horizontal="right" vertical="center"/>
    </xf>
    <xf numFmtId="175" fontId="42" fillId="35" borderId="28" xfId="89" applyNumberFormat="1" applyFont="1" applyFill="1" applyBorder="1" applyAlignment="1">
      <alignment horizontal="right" vertical="center"/>
    </xf>
    <xf numFmtId="10" fontId="42" fillId="35" borderId="28" xfId="95" applyNumberFormat="1" applyFont="1" applyFill="1" applyBorder="1" applyAlignment="1" applyProtection="1">
      <alignment horizontal="right" vertical="center"/>
    </xf>
    <xf numFmtId="175" fontId="44" fillId="45" borderId="28" xfId="89" applyNumberFormat="1" applyFont="1" applyFill="1" applyBorder="1" applyAlignment="1">
      <alignment horizontal="right" vertical="center"/>
    </xf>
    <xf numFmtId="10" fontId="44" fillId="0" borderId="0" xfId="94" applyNumberFormat="1" applyFont="1" applyFill="1" applyBorder="1" applyAlignment="1" applyProtection="1">
      <alignment horizontal="right" vertical="center"/>
    </xf>
    <xf numFmtId="175" fontId="42" fillId="35" borderId="28" xfId="82" applyNumberFormat="1" applyFont="1" applyFill="1" applyBorder="1" applyAlignment="1" applyProtection="1">
      <alignment horizontal="right" vertical="center"/>
    </xf>
    <xf numFmtId="175" fontId="46" fillId="0" borderId="0" xfId="89" applyNumberFormat="1" applyFont="1" applyFill="1" applyAlignment="1">
      <alignment vertical="center"/>
    </xf>
    <xf numFmtId="175" fontId="28" fillId="0" borderId="0" xfId="89" applyNumberFormat="1" applyFill="1" applyAlignment="1">
      <alignment horizontal="center" vertical="center"/>
    </xf>
    <xf numFmtId="43" fontId="3" fillId="0" borderId="0" xfId="76" applyFont="1"/>
    <xf numFmtId="43" fontId="3" fillId="50" borderId="0" xfId="76" applyFont="1" applyFill="1"/>
    <xf numFmtId="43" fontId="1" fillId="0" borderId="0" xfId="76" applyFont="1"/>
    <xf numFmtId="43" fontId="3" fillId="0" borderId="0" xfId="76" applyFont="1" applyFill="1"/>
    <xf numFmtId="43" fontId="4" fillId="0" borderId="0" xfId="76" applyFont="1" applyFill="1"/>
    <xf numFmtId="172" fontId="0" fillId="0" borderId="15" xfId="0" applyNumberFormat="1" applyBorder="1"/>
    <xf numFmtId="9" fontId="3" fillId="0" borderId="15" xfId="93" applyFont="1" applyBorder="1"/>
    <xf numFmtId="43" fontId="0" fillId="52" borderId="0" xfId="0" applyNumberFormat="1" applyFill="1"/>
    <xf numFmtId="0" fontId="0" fillId="0" borderId="15" xfId="0" applyBorder="1" applyAlignment="1">
      <alignment horizontal="center"/>
    </xf>
    <xf numFmtId="0" fontId="3" fillId="52" borderId="15" xfId="0" applyFont="1" applyFill="1" applyBorder="1" applyAlignment="1">
      <alignment horizontal="center"/>
    </xf>
    <xf numFmtId="0" fontId="3" fillId="53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9" xfId="0" pivotButton="1" applyBorder="1"/>
    <xf numFmtId="0" fontId="0" fillId="0" borderId="29" xfId="0" applyBorder="1"/>
    <xf numFmtId="0" fontId="0" fillId="0" borderId="43" xfId="0" applyBorder="1"/>
    <xf numFmtId="0" fontId="0" fillId="0" borderId="17" xfId="0" applyBorder="1"/>
    <xf numFmtId="0" fontId="0" fillId="0" borderId="44" xfId="0" applyBorder="1"/>
    <xf numFmtId="0" fontId="0" fillId="0" borderId="37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171" fontId="0" fillId="0" borderId="47" xfId="0" applyNumberFormat="1" applyBorder="1"/>
    <xf numFmtId="171" fontId="0" fillId="0" borderId="17" xfId="0" applyNumberFormat="1" applyBorder="1"/>
    <xf numFmtId="171" fontId="0" fillId="0" borderId="18" xfId="0" applyNumberFormat="1" applyBorder="1"/>
    <xf numFmtId="171" fontId="0" fillId="0" borderId="37" xfId="0" applyNumberFormat="1" applyBorder="1"/>
    <xf numFmtId="171" fontId="3" fillId="52" borderId="15" xfId="74" applyFont="1" applyFill="1" applyBorder="1"/>
    <xf numFmtId="171" fontId="0" fillId="0" borderId="29" xfId="74" pivotButton="1" applyFont="1" applyBorder="1"/>
    <xf numFmtId="171" fontId="0" fillId="0" borderId="46" xfId="74" applyFont="1" applyBorder="1"/>
    <xf numFmtId="171" fontId="0" fillId="0" borderId="29" xfId="74" applyFont="1" applyBorder="1"/>
    <xf numFmtId="171" fontId="0" fillId="0" borderId="47" xfId="74" applyFont="1" applyBorder="1"/>
    <xf numFmtId="171" fontId="0" fillId="0" borderId="17" xfId="74" applyFont="1" applyBorder="1"/>
    <xf numFmtId="171" fontId="0" fillId="0" borderId="18" xfId="74" applyFont="1" applyBorder="1"/>
    <xf numFmtId="171" fontId="0" fillId="0" borderId="37" xfId="74" applyFont="1" applyBorder="1"/>
    <xf numFmtId="171" fontId="0" fillId="0" borderId="0" xfId="0" applyNumberFormat="1"/>
    <xf numFmtId="171" fontId="0" fillId="50" borderId="0" xfId="0" applyNumberFormat="1" applyFill="1"/>
    <xf numFmtId="171" fontId="0" fillId="51" borderId="0" xfId="0" applyNumberFormat="1" applyFill="1"/>
    <xf numFmtId="171" fontId="3" fillId="54" borderId="15" xfId="74" applyFont="1" applyFill="1" applyBorder="1"/>
    <xf numFmtId="171" fontId="3" fillId="52" borderId="0" xfId="74" applyFont="1" applyFill="1"/>
    <xf numFmtId="0" fontId="0" fillId="0" borderId="0" xfId="0" applyBorder="1"/>
    <xf numFmtId="171" fontId="0" fillId="0" borderId="0" xfId="0" applyNumberFormat="1" applyBorder="1"/>
    <xf numFmtId="0" fontId="3" fillId="0" borderId="0" xfId="0" applyFont="1" applyBorder="1"/>
    <xf numFmtId="171" fontId="3" fillId="0" borderId="0" xfId="0" applyNumberFormat="1" applyFont="1" applyBorder="1"/>
    <xf numFmtId="171" fontId="3" fillId="52" borderId="0" xfId="0" applyNumberFormat="1" applyFont="1" applyFill="1" applyBorder="1"/>
    <xf numFmtId="10" fontId="46" fillId="0" borderId="32" xfId="96" applyNumberFormat="1" applyFont="1" applyFill="1" applyBorder="1" applyAlignment="1" applyProtection="1">
      <alignment horizontal="right" vertical="center"/>
    </xf>
    <xf numFmtId="171" fontId="0" fillId="55" borderId="29" xfId="74" applyFont="1" applyFill="1" applyBorder="1"/>
    <xf numFmtId="171" fontId="0" fillId="55" borderId="17" xfId="74" applyFont="1" applyFill="1" applyBorder="1"/>
    <xf numFmtId="171" fontId="0" fillId="55" borderId="0" xfId="0" applyNumberFormat="1" applyFill="1"/>
    <xf numFmtId="171" fontId="0" fillId="49" borderId="17" xfId="74" applyFont="1" applyFill="1" applyBorder="1"/>
    <xf numFmtId="171" fontId="0" fillId="50" borderId="17" xfId="74" applyFont="1" applyFill="1" applyBorder="1"/>
    <xf numFmtId="171" fontId="0" fillId="51" borderId="17" xfId="74" applyFont="1" applyFill="1" applyBorder="1"/>
    <xf numFmtId="171" fontId="0" fillId="50" borderId="29" xfId="74" applyFont="1" applyFill="1" applyBorder="1"/>
    <xf numFmtId="171" fontId="0" fillId="53" borderId="17" xfId="74" applyFont="1" applyFill="1" applyBorder="1"/>
    <xf numFmtId="171" fontId="0" fillId="54" borderId="17" xfId="74" applyFont="1" applyFill="1" applyBorder="1"/>
    <xf numFmtId="171" fontId="0" fillId="56" borderId="17" xfId="74" applyFont="1" applyFill="1" applyBorder="1"/>
    <xf numFmtId="171" fontId="0" fillId="57" borderId="17" xfId="74" applyFont="1" applyFill="1" applyBorder="1"/>
    <xf numFmtId="171" fontId="0" fillId="55" borderId="29" xfId="0" applyNumberFormat="1" applyFill="1" applyBorder="1"/>
    <xf numFmtId="171" fontId="0" fillId="55" borderId="17" xfId="0" applyNumberFormat="1" applyFill="1" applyBorder="1"/>
    <xf numFmtId="171" fontId="0" fillId="49" borderId="17" xfId="0" applyNumberFormat="1" applyFill="1" applyBorder="1"/>
    <xf numFmtId="171" fontId="0" fillId="0" borderId="17" xfId="0" applyNumberFormat="1" applyFill="1" applyBorder="1"/>
    <xf numFmtId="171" fontId="0" fillId="0" borderId="0" xfId="0" applyNumberFormat="1" applyFill="1" applyBorder="1"/>
    <xf numFmtId="171" fontId="0" fillId="53" borderId="17" xfId="0" applyNumberFormat="1" applyFill="1" applyBorder="1"/>
    <xf numFmtId="0" fontId="44" fillId="0" borderId="0" xfId="88" applyFont="1" applyFill="1" applyBorder="1" applyAlignment="1">
      <alignment horizontal="left" vertical="center" wrapText="1"/>
    </xf>
    <xf numFmtId="0" fontId="42" fillId="6" borderId="28" xfId="88" applyFont="1" applyFill="1" applyBorder="1" applyAlignment="1">
      <alignment horizontal="center" vertical="center"/>
    </xf>
    <xf numFmtId="0" fontId="19" fillId="6" borderId="27" xfId="88" applyFont="1" applyFill="1" applyBorder="1" applyAlignment="1">
      <alignment horizontal="center" vertical="center"/>
    </xf>
    <xf numFmtId="0" fontId="19" fillId="6" borderId="29" xfId="88" applyFont="1" applyFill="1" applyBorder="1" applyAlignment="1">
      <alignment horizontal="center" vertical="center"/>
    </xf>
    <xf numFmtId="0" fontId="19" fillId="6" borderId="28" xfId="88" applyFont="1" applyFill="1" applyBorder="1" applyAlignment="1">
      <alignment horizontal="center" vertical="center"/>
    </xf>
    <xf numFmtId="0" fontId="44" fillId="6" borderId="27" xfId="88" applyFont="1" applyFill="1" applyBorder="1" applyAlignment="1">
      <alignment horizontal="center" vertical="center"/>
    </xf>
    <xf numFmtId="0" fontId="19" fillId="6" borderId="41" xfId="88" applyFont="1" applyFill="1" applyBorder="1" applyAlignment="1">
      <alignment horizontal="center" vertical="center"/>
    </xf>
    <xf numFmtId="0" fontId="42" fillId="6" borderId="28" xfId="89" applyFont="1" applyFill="1" applyBorder="1" applyAlignment="1">
      <alignment horizontal="center" vertical="center"/>
    </xf>
    <xf numFmtId="0" fontId="19" fillId="6" borderId="27" xfId="89" applyFont="1" applyFill="1" applyBorder="1" applyAlignment="1">
      <alignment horizontal="center" vertical="center"/>
    </xf>
    <xf numFmtId="0" fontId="19" fillId="6" borderId="29" xfId="89" applyFont="1" applyFill="1" applyBorder="1" applyAlignment="1">
      <alignment horizontal="center" vertical="center"/>
    </xf>
    <xf numFmtId="0" fontId="19" fillId="6" borderId="41" xfId="89" applyFont="1" applyFill="1" applyBorder="1" applyAlignment="1">
      <alignment horizontal="center" vertical="center"/>
    </xf>
    <xf numFmtId="0" fontId="44" fillId="6" borderId="28" xfId="89" applyFont="1" applyFill="1" applyBorder="1" applyAlignment="1">
      <alignment horizontal="center" vertical="center"/>
    </xf>
    <xf numFmtId="0" fontId="44" fillId="6" borderId="29" xfId="89" applyFont="1" applyFill="1" applyBorder="1" applyAlignment="1">
      <alignment horizontal="center" vertical="center"/>
    </xf>
    <xf numFmtId="0" fontId="44" fillId="6" borderId="41" xfId="89" applyFont="1" applyFill="1" applyBorder="1" applyAlignment="1">
      <alignment horizontal="center" vertical="center"/>
    </xf>
  </cellXfs>
  <cellStyles count="11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Comma 2" xfId="55"/>
    <cellStyle name="DataPilot - Valore" xfId="56"/>
    <cellStyle name="DataPilot Angolo" xfId="57"/>
    <cellStyle name="DataPilot Campo" xfId="58"/>
    <cellStyle name="DataPilot Categoria" xfId="59"/>
    <cellStyle name="DataPilot Risultato" xfId="60"/>
    <cellStyle name="DataPilot Titolo" xfId="61"/>
    <cellStyle name="DataPilot Valore" xfId="62"/>
    <cellStyle name="Euro" xfId="63"/>
    <cellStyle name="Excel Built-in Normal" xfId="64"/>
    <cellStyle name="Excel Built-in Normal 1" xfId="65"/>
    <cellStyle name="Explanatory Text" xfId="66"/>
    <cellStyle name="Good" xfId="67"/>
    <cellStyle name="Heading 1" xfId="68"/>
    <cellStyle name="Heading 2" xfId="69"/>
    <cellStyle name="Heading 3" xfId="70"/>
    <cellStyle name="Heading 4" xfId="71"/>
    <cellStyle name="Input" xfId="72" builtinId="20" customBuiltin="1"/>
    <cellStyle name="Linked Cell" xfId="73"/>
    <cellStyle name="Migliaia" xfId="74" builtinId="3"/>
    <cellStyle name="Migliaia (0)_Foglio1" xfId="75"/>
    <cellStyle name="Migliaia_BIVE_2019_al_20200608" xfId="76"/>
    <cellStyle name="Migliaia_BIVE_31.12.2018_20200513" xfId="77"/>
    <cellStyle name="Migliaia_BIVE_SP_2014.11.17_DEF_PwC_ARROTONDATI_TERE" xfId="78"/>
    <cellStyle name="Migliaia_BIVE_SP_2014.11.17_DEF_PwC_ARROTONDATI_TERE_BIVE_SP_ 2016_20170619" xfId="79"/>
    <cellStyle name="Migliaia_luglio06_CE_ottobre_2013_ prova" xfId="80"/>
    <cellStyle name="Migliaia_provagosto_CE_ottobre_2013_ prova" xfId="81"/>
    <cellStyle name="Migliaia_schema_BILANCIO_BIVE_SP_ 2016_20170619" xfId="82"/>
    <cellStyle name="Neutral" xfId="83"/>
    <cellStyle name="Neutrale" xfId="84" builtinId="28" customBuiltin="1"/>
    <cellStyle name="Normal 2" xfId="85"/>
    <cellStyle name="Normal_Sheet1" xfId="86"/>
    <cellStyle name="Normale" xfId="0" builtinId="0"/>
    <cellStyle name="Normale_CE_ottobre_2013_ prova" xfId="87"/>
    <cellStyle name="Normale_Schema bilancio CE_SP_ versione definitiva 24.01.2013" xfId="88"/>
    <cellStyle name="Normale_Schema bilancio CE_SP_ versione definitiva 24.01.2013_BIVE_SP_ 2016_20170619" xfId="89"/>
    <cellStyle name="Nota" xfId="90" builtinId="10" customBuiltin="1"/>
    <cellStyle name="Note" xfId="91"/>
    <cellStyle name="Output" xfId="92" builtinId="21" customBuiltin="1"/>
    <cellStyle name="Percentuale" xfId="93" builtinId="5"/>
    <cellStyle name="Percentuale_BIVE_CE_2014.11.17_DEF_PwC_ARROTONDATI_TERE_BIVE_SP_ 2016_20170619" xfId="94"/>
    <cellStyle name="Percentuale_BIVE_SP_ 2016_20170619" xfId="95"/>
    <cellStyle name="Percentuale_BIVE_SP_2014.11.17_DEF_PwC_ARROTONDATI_TERE_BIVE_SP_ 2016_20170619" xfId="96"/>
    <cellStyle name="Percentuale_Schema bilancio CE_SP_ versione definitiva 24.01.2013" xfId="97"/>
    <cellStyle name="Percentuale_SCHEMI_DELIBERA" xfId="98"/>
    <cellStyle name="SAS FM Row drillable header" xfId="99"/>
    <cellStyle name="SAS FM Row header" xfId="100"/>
    <cellStyle name="Testo avviso" xfId="101" builtinId="11" customBuiltin="1"/>
    <cellStyle name="Testo descrittivo" xfId="102" builtinId="53" customBuiltin="1"/>
    <cellStyle name="Title" xfId="103"/>
    <cellStyle name="Titolo" xfId="104" builtinId="15" customBuiltin="1"/>
    <cellStyle name="Titolo 1" xfId="105" builtinId="16" customBuiltin="1"/>
    <cellStyle name="Titolo 2" xfId="106" builtinId="17" customBuiltin="1"/>
    <cellStyle name="Titolo 3" xfId="107" builtinId="18" customBuiltin="1"/>
    <cellStyle name="Titolo 4" xfId="108" builtinId="19" customBuiltin="1"/>
    <cellStyle name="Total" xfId="109"/>
    <cellStyle name="Totale" xfId="110" builtinId="25" customBuiltin="1"/>
    <cellStyle name="Valore non valido" xfId="111" builtinId="27" customBuiltin="1"/>
    <cellStyle name="Valore valido" xfId="112" builtinId="26" customBuiltin="1"/>
    <cellStyle name="Warning Text" xfId="1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94.99\contanalit\LAURA\SDS_tere\AM\2016\BILANCIO_2016\BIVE_SP_%202016_201706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"/>
      <sheetName val="CLI"/>
      <sheetName val="BIVE_CE"/>
      <sheetName val="BIVE_SP"/>
      <sheetName val="BIVE_20_06_2016"/>
      <sheetName val="pivot"/>
      <sheetName val="SP ATTIVO"/>
      <sheetName val="SP PASSIVO"/>
      <sheetName val="SCHEMA_CE_bil"/>
    </sheetNames>
    <sheetDataSet>
      <sheetData sheetId="0"/>
      <sheetData sheetId="1"/>
      <sheetData sheetId="2"/>
      <sheetData sheetId="3"/>
      <sheetData sheetId="4">
        <row r="215">
          <cell r="D215">
            <v>-1623306.7099999997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4"/>
  <sheetViews>
    <sheetView workbookViewId="0">
      <selection activeCell="B24" sqref="B24"/>
    </sheetView>
  </sheetViews>
  <sheetFormatPr defaultRowHeight="12.75"/>
  <cols>
    <col min="1" max="1" width="10" bestFit="1" customWidth="1"/>
    <col min="2" max="2" width="51.42578125" bestFit="1" customWidth="1"/>
    <col min="3" max="3" width="10" style="77" bestFit="1" customWidth="1"/>
    <col min="4" max="5" width="12" style="77" bestFit="1" customWidth="1"/>
    <col min="6" max="6" width="12.85546875" style="77" bestFit="1" customWidth="1"/>
  </cols>
  <sheetData>
    <row r="1" spans="1:6">
      <c r="A1" s="1" t="s">
        <v>2085</v>
      </c>
      <c r="B1" s="1" t="s">
        <v>3352</v>
      </c>
      <c r="C1" s="76" t="s">
        <v>2086</v>
      </c>
      <c r="D1" s="76" t="s">
        <v>1753</v>
      </c>
      <c r="E1" s="76" t="s">
        <v>1754</v>
      </c>
      <c r="F1" s="76" t="s">
        <v>2087</v>
      </c>
    </row>
    <row r="2" spans="1:6">
      <c r="A2" s="1">
        <v>30100000</v>
      </c>
      <c r="B2" s="1" t="s">
        <v>3357</v>
      </c>
      <c r="C2" s="76">
        <v>0</v>
      </c>
      <c r="D2" s="76">
        <v>18868.27</v>
      </c>
      <c r="E2" s="76">
        <v>0</v>
      </c>
      <c r="F2" s="76">
        <v>18868.27</v>
      </c>
    </row>
    <row r="3" spans="1:6">
      <c r="A3" s="1">
        <v>30100001</v>
      </c>
      <c r="B3" s="1" t="s">
        <v>3358</v>
      </c>
      <c r="C3" s="76">
        <v>0</v>
      </c>
      <c r="D3" s="76">
        <v>0</v>
      </c>
      <c r="E3" s="76">
        <v>9590.74</v>
      </c>
      <c r="F3" s="76">
        <v>-9590.74</v>
      </c>
    </row>
    <row r="4" spans="1:6">
      <c r="A4" s="1">
        <v>30300000</v>
      </c>
      <c r="B4" s="1" t="s">
        <v>3361</v>
      </c>
      <c r="C4" s="76">
        <v>0</v>
      </c>
      <c r="D4" s="76">
        <v>135342.9</v>
      </c>
      <c r="E4" s="76">
        <v>0</v>
      </c>
      <c r="F4" s="76">
        <v>135342.9</v>
      </c>
    </row>
    <row r="5" spans="1:6">
      <c r="A5" s="1">
        <v>30300001</v>
      </c>
      <c r="B5" s="1" t="s">
        <v>3362</v>
      </c>
      <c r="C5" s="76">
        <v>0</v>
      </c>
      <c r="D5" s="76">
        <v>0</v>
      </c>
      <c r="E5" s="76">
        <v>135342.9</v>
      </c>
      <c r="F5" s="76">
        <v>-135342.9</v>
      </c>
    </row>
    <row r="6" spans="1:6">
      <c r="A6" s="1">
        <v>30300002</v>
      </c>
      <c r="B6" s="1" t="s">
        <v>3363</v>
      </c>
      <c r="C6" s="76">
        <v>0</v>
      </c>
      <c r="D6" s="76">
        <v>37685.199999999997</v>
      </c>
      <c r="E6" s="76">
        <v>0</v>
      </c>
      <c r="F6" s="76">
        <v>37685.199999999997</v>
      </c>
    </row>
    <row r="7" spans="1:6">
      <c r="A7" s="1">
        <v>30300003</v>
      </c>
      <c r="B7" s="1" t="s">
        <v>3364</v>
      </c>
      <c r="C7" s="76">
        <v>0</v>
      </c>
      <c r="D7" s="76">
        <v>0</v>
      </c>
      <c r="E7" s="76">
        <v>37304.559999999998</v>
      </c>
      <c r="F7" s="76">
        <v>-37304.559999999998</v>
      </c>
    </row>
    <row r="8" spans="1:6">
      <c r="A8" s="1">
        <v>30500000</v>
      </c>
      <c r="B8" s="1" t="s">
        <v>3367</v>
      </c>
      <c r="C8" s="76">
        <v>0</v>
      </c>
      <c r="D8" s="76">
        <v>8300</v>
      </c>
      <c r="E8" s="76">
        <v>0</v>
      </c>
      <c r="F8" s="76">
        <v>8300</v>
      </c>
    </row>
    <row r="9" spans="1:6">
      <c r="A9" s="1">
        <v>30500001</v>
      </c>
      <c r="B9" s="1" t="s">
        <v>3368</v>
      </c>
      <c r="C9" s="76">
        <v>0</v>
      </c>
      <c r="D9" s="76">
        <v>0</v>
      </c>
      <c r="E9" s="76">
        <v>8300</v>
      </c>
      <c r="F9" s="76">
        <v>-8300</v>
      </c>
    </row>
    <row r="10" spans="1:6">
      <c r="A10" s="1">
        <v>30500002</v>
      </c>
      <c r="B10" s="1" t="s">
        <v>3369</v>
      </c>
      <c r="C10" s="76">
        <v>0</v>
      </c>
      <c r="D10" s="76">
        <v>372890.65</v>
      </c>
      <c r="E10" s="76">
        <v>0</v>
      </c>
      <c r="F10" s="76">
        <v>372890.65</v>
      </c>
    </row>
    <row r="11" spans="1:6">
      <c r="A11" s="1">
        <v>30500003</v>
      </c>
      <c r="B11" s="1" t="s">
        <v>3370</v>
      </c>
      <c r="C11" s="76">
        <v>0</v>
      </c>
      <c r="D11" s="76">
        <v>0</v>
      </c>
      <c r="E11" s="76">
        <v>334911.19</v>
      </c>
      <c r="F11" s="76">
        <v>-334911.19</v>
      </c>
    </row>
    <row r="12" spans="1:6">
      <c r="A12" s="1">
        <v>30500004</v>
      </c>
      <c r="B12" s="1" t="s">
        <v>3371</v>
      </c>
      <c r="C12" s="76">
        <v>0</v>
      </c>
      <c r="D12" s="76">
        <v>241627.25</v>
      </c>
      <c r="E12" s="76">
        <v>0</v>
      </c>
      <c r="F12" s="76">
        <v>241627.25</v>
      </c>
    </row>
    <row r="13" spans="1:6">
      <c r="A13" s="1">
        <v>30500005</v>
      </c>
      <c r="B13" s="1" t="s">
        <v>3372</v>
      </c>
      <c r="C13" s="76">
        <v>0</v>
      </c>
      <c r="D13" s="76">
        <v>0</v>
      </c>
      <c r="E13" s="76">
        <v>241627.25</v>
      </c>
      <c r="F13" s="76">
        <v>-241627.25</v>
      </c>
    </row>
    <row r="14" spans="1:6">
      <c r="A14" s="1">
        <v>31101000</v>
      </c>
      <c r="B14" s="1" t="s">
        <v>3376</v>
      </c>
      <c r="C14" s="76">
        <v>0</v>
      </c>
      <c r="D14" s="76">
        <v>1077310.43</v>
      </c>
      <c r="E14" s="76">
        <v>0</v>
      </c>
      <c r="F14" s="76">
        <v>1077310.43</v>
      </c>
    </row>
    <row r="15" spans="1:6">
      <c r="A15" s="1">
        <v>31202001</v>
      </c>
      <c r="B15" s="1" t="s">
        <v>3379</v>
      </c>
      <c r="C15" s="76">
        <v>0</v>
      </c>
      <c r="D15" s="76">
        <v>230758.78</v>
      </c>
      <c r="E15" s="76">
        <v>0</v>
      </c>
      <c r="F15" s="76">
        <v>230758.78</v>
      </c>
    </row>
    <row r="16" spans="1:6">
      <c r="A16" s="1">
        <v>31202002</v>
      </c>
      <c r="B16" s="1" t="s">
        <v>3380</v>
      </c>
      <c r="C16" s="76">
        <v>0</v>
      </c>
      <c r="D16" s="76">
        <v>0</v>
      </c>
      <c r="E16" s="76">
        <v>65068.72</v>
      </c>
      <c r="F16" s="76">
        <v>-65068.72</v>
      </c>
    </row>
    <row r="17" spans="1:6">
      <c r="A17" s="1">
        <v>31300000</v>
      </c>
      <c r="B17" s="1" t="s">
        <v>3383</v>
      </c>
      <c r="C17" s="76">
        <v>0</v>
      </c>
      <c r="D17" s="76">
        <v>158079.70000000001</v>
      </c>
      <c r="E17" s="76">
        <v>0</v>
      </c>
      <c r="F17" s="76">
        <v>158079.70000000001</v>
      </c>
    </row>
    <row r="18" spans="1:6">
      <c r="A18" s="1">
        <v>31300001</v>
      </c>
      <c r="B18" s="1" t="s">
        <v>3384</v>
      </c>
      <c r="C18" s="76">
        <v>0</v>
      </c>
      <c r="D18" s="76">
        <v>0</v>
      </c>
      <c r="E18" s="76">
        <v>56990.67</v>
      </c>
      <c r="F18" s="76">
        <v>-56990.67</v>
      </c>
    </row>
    <row r="19" spans="1:6">
      <c r="A19" s="1">
        <v>31300002</v>
      </c>
      <c r="B19" s="1" t="s">
        <v>3385</v>
      </c>
      <c r="C19" s="76">
        <v>0</v>
      </c>
      <c r="D19" s="76">
        <v>19371.96</v>
      </c>
      <c r="E19" s="76">
        <v>0</v>
      </c>
      <c r="F19" s="76">
        <v>19371.96</v>
      </c>
    </row>
    <row r="20" spans="1:6">
      <c r="A20" s="1">
        <v>31300030</v>
      </c>
      <c r="B20" s="1" t="s">
        <v>3386</v>
      </c>
      <c r="C20" s="76">
        <v>0</v>
      </c>
      <c r="D20" s="76">
        <v>0</v>
      </c>
      <c r="E20" s="76">
        <v>17606.32</v>
      </c>
      <c r="F20" s="76">
        <v>-17606.32</v>
      </c>
    </row>
    <row r="21" spans="1:6">
      <c r="A21" s="1">
        <v>31400000</v>
      </c>
      <c r="B21" s="1" t="s">
        <v>3389</v>
      </c>
      <c r="C21" s="76">
        <v>0</v>
      </c>
      <c r="D21" s="76">
        <v>86580.11</v>
      </c>
      <c r="E21" s="76">
        <v>0</v>
      </c>
      <c r="F21" s="76">
        <v>86580.11</v>
      </c>
    </row>
    <row r="22" spans="1:6">
      <c r="A22" s="1">
        <v>31400001</v>
      </c>
      <c r="B22" s="1" t="s">
        <v>3390</v>
      </c>
      <c r="C22" s="76">
        <v>0</v>
      </c>
      <c r="D22" s="76">
        <v>0</v>
      </c>
      <c r="E22" s="76">
        <v>76267.59</v>
      </c>
      <c r="F22" s="76">
        <v>-76267.59</v>
      </c>
    </row>
    <row r="23" spans="1:6">
      <c r="A23" s="1">
        <v>31500000</v>
      </c>
      <c r="B23" s="1" t="s">
        <v>3393</v>
      </c>
      <c r="C23" s="76">
        <v>0</v>
      </c>
      <c r="D23" s="76">
        <v>475542.27</v>
      </c>
      <c r="E23" s="76">
        <v>0</v>
      </c>
      <c r="F23" s="76">
        <v>475542.27</v>
      </c>
    </row>
    <row r="24" spans="1:6">
      <c r="A24" s="1">
        <v>31500001</v>
      </c>
      <c r="B24" s="1" t="s">
        <v>3394</v>
      </c>
      <c r="C24" s="76">
        <v>0</v>
      </c>
      <c r="D24" s="76">
        <v>0</v>
      </c>
      <c r="E24" s="76">
        <v>363106.39</v>
      </c>
      <c r="F24" s="76">
        <v>-363106.39</v>
      </c>
    </row>
    <row r="25" spans="1:6">
      <c r="A25" s="1">
        <v>31500002</v>
      </c>
      <c r="B25" s="1" t="s">
        <v>3395</v>
      </c>
      <c r="C25" s="76">
        <v>0</v>
      </c>
      <c r="D25" s="76">
        <v>80600.86</v>
      </c>
      <c r="E25" s="76">
        <v>0</v>
      </c>
      <c r="F25" s="76">
        <v>80600.86</v>
      </c>
    </row>
    <row r="26" spans="1:6">
      <c r="A26" s="1">
        <v>31500003</v>
      </c>
      <c r="B26" s="1" t="s">
        <v>3396</v>
      </c>
      <c r="C26" s="76">
        <v>0</v>
      </c>
      <c r="D26" s="76">
        <v>0</v>
      </c>
      <c r="E26" s="76">
        <v>73473.09</v>
      </c>
      <c r="F26" s="76">
        <v>-73473.09</v>
      </c>
    </row>
    <row r="27" spans="1:6">
      <c r="A27" s="1">
        <v>31500004</v>
      </c>
      <c r="B27" s="1" t="s">
        <v>3397</v>
      </c>
      <c r="C27" s="76">
        <v>0</v>
      </c>
      <c r="D27" s="76">
        <v>268331.42</v>
      </c>
      <c r="E27" s="76">
        <v>0</v>
      </c>
      <c r="F27" s="76">
        <v>268331.42</v>
      </c>
    </row>
    <row r="28" spans="1:6">
      <c r="A28" s="1">
        <v>31500005</v>
      </c>
      <c r="B28" s="1" t="s">
        <v>3398</v>
      </c>
      <c r="C28" s="76">
        <v>0</v>
      </c>
      <c r="D28" s="76">
        <v>0</v>
      </c>
      <c r="E28" s="76">
        <v>245300.45</v>
      </c>
      <c r="F28" s="76">
        <v>-245300.45</v>
      </c>
    </row>
    <row r="29" spans="1:6">
      <c r="A29" s="1">
        <v>31600000</v>
      </c>
      <c r="B29" s="1" t="s">
        <v>3401</v>
      </c>
      <c r="C29" s="76">
        <v>0</v>
      </c>
      <c r="D29" s="76">
        <v>197187.48</v>
      </c>
      <c r="E29" s="76">
        <v>0</v>
      </c>
      <c r="F29" s="76">
        <v>197187.48</v>
      </c>
    </row>
    <row r="30" spans="1:6">
      <c r="A30" s="1">
        <v>31600001</v>
      </c>
      <c r="B30" s="1" t="s">
        <v>3402</v>
      </c>
      <c r="C30" s="76">
        <v>0</v>
      </c>
      <c r="D30" s="76">
        <v>0</v>
      </c>
      <c r="E30" s="76">
        <v>197187.48</v>
      </c>
      <c r="F30" s="76">
        <v>-197187.48</v>
      </c>
    </row>
    <row r="31" spans="1:6">
      <c r="A31" s="1">
        <v>31600002</v>
      </c>
      <c r="B31" s="1" t="s">
        <v>3403</v>
      </c>
      <c r="C31" s="76">
        <v>0</v>
      </c>
      <c r="D31" s="76">
        <v>288895.73</v>
      </c>
      <c r="E31" s="76">
        <v>0</v>
      </c>
      <c r="F31" s="76">
        <v>288895.73</v>
      </c>
    </row>
    <row r="32" spans="1:6">
      <c r="A32" s="1">
        <v>31600003</v>
      </c>
      <c r="B32" s="1" t="s">
        <v>3404</v>
      </c>
      <c r="C32" s="76">
        <v>0</v>
      </c>
      <c r="D32" s="76">
        <v>0</v>
      </c>
      <c r="E32" s="76">
        <v>288895.73</v>
      </c>
      <c r="F32" s="76">
        <v>-288895.73</v>
      </c>
    </row>
    <row r="33" spans="1:6">
      <c r="A33" s="1">
        <v>31800000</v>
      </c>
      <c r="B33" s="1" t="s">
        <v>3407</v>
      </c>
      <c r="C33" s="76">
        <v>0</v>
      </c>
      <c r="D33" s="76">
        <v>93702.69</v>
      </c>
      <c r="E33" s="76">
        <v>0</v>
      </c>
      <c r="F33" s="76">
        <v>93702.69</v>
      </c>
    </row>
    <row r="34" spans="1:6">
      <c r="A34" s="1">
        <v>31800001</v>
      </c>
      <c r="B34" s="1" t="s">
        <v>3408</v>
      </c>
      <c r="C34" s="76">
        <v>0</v>
      </c>
      <c r="D34" s="76">
        <v>0</v>
      </c>
      <c r="E34" s="76">
        <v>93702.69</v>
      </c>
      <c r="F34" s="76">
        <v>-93702.69</v>
      </c>
    </row>
    <row r="35" spans="1:6">
      <c r="A35" s="1">
        <v>31900000</v>
      </c>
      <c r="B35" s="1" t="s">
        <v>3411</v>
      </c>
      <c r="C35" s="76">
        <v>0</v>
      </c>
      <c r="D35" s="76">
        <v>6394.35</v>
      </c>
      <c r="E35" s="76">
        <v>0</v>
      </c>
      <c r="F35" s="76">
        <v>6394.35</v>
      </c>
    </row>
    <row r="36" spans="1:6">
      <c r="A36" s="1">
        <v>32201000</v>
      </c>
      <c r="B36" s="1" t="s">
        <v>3415</v>
      </c>
      <c r="C36" s="76">
        <v>0</v>
      </c>
      <c r="D36" s="76">
        <v>4953.1499999999996</v>
      </c>
      <c r="E36" s="76">
        <v>0</v>
      </c>
      <c r="F36" s="76">
        <v>4953.1499999999996</v>
      </c>
    </row>
    <row r="37" spans="1:6">
      <c r="A37" s="1">
        <v>40202001</v>
      </c>
      <c r="B37" s="1" t="s">
        <v>3422</v>
      </c>
      <c r="C37" s="76">
        <v>0</v>
      </c>
      <c r="D37" s="76">
        <v>47974.99</v>
      </c>
      <c r="E37" s="76">
        <v>0</v>
      </c>
      <c r="F37" s="76">
        <v>47974.99</v>
      </c>
    </row>
    <row r="38" spans="1:6">
      <c r="A38" s="1">
        <v>40202002</v>
      </c>
      <c r="B38" s="1" t="s">
        <v>3423</v>
      </c>
      <c r="C38" s="76">
        <v>0</v>
      </c>
      <c r="D38" s="76">
        <v>78717.8</v>
      </c>
      <c r="E38" s="76">
        <v>0</v>
      </c>
      <c r="F38" s="76">
        <v>78717.8</v>
      </c>
    </row>
    <row r="39" spans="1:6">
      <c r="A39" s="1">
        <v>40203000</v>
      </c>
      <c r="B39" s="1" t="s">
        <v>3429</v>
      </c>
      <c r="C39" s="76">
        <v>0</v>
      </c>
      <c r="D39" s="76">
        <v>555597.30000000005</v>
      </c>
      <c r="E39" s="76">
        <v>0</v>
      </c>
      <c r="F39" s="76">
        <v>555597.30000000005</v>
      </c>
    </row>
    <row r="40" spans="1:6">
      <c r="A40" s="1">
        <v>40203001</v>
      </c>
      <c r="B40" s="1" t="s">
        <v>3430</v>
      </c>
      <c r="C40" s="76">
        <v>0</v>
      </c>
      <c r="D40" s="76">
        <v>466478.41</v>
      </c>
      <c r="E40" s="76">
        <v>0</v>
      </c>
      <c r="F40" s="76">
        <v>466478.41</v>
      </c>
    </row>
    <row r="41" spans="1:6">
      <c r="A41" s="1">
        <v>40203002</v>
      </c>
      <c r="B41" s="1" t="s">
        <v>3431</v>
      </c>
      <c r="C41" s="76">
        <v>0</v>
      </c>
      <c r="D41" s="76">
        <v>471525.66</v>
      </c>
      <c r="E41" s="76">
        <v>0</v>
      </c>
      <c r="F41" s="76">
        <v>471525.66</v>
      </c>
    </row>
    <row r="42" spans="1:6">
      <c r="A42" s="1">
        <v>40203003</v>
      </c>
      <c r="B42" s="1" t="s">
        <v>3432</v>
      </c>
      <c r="C42" s="76">
        <v>0</v>
      </c>
      <c r="D42" s="76">
        <v>296101.5</v>
      </c>
      <c r="E42" s="76">
        <v>0</v>
      </c>
      <c r="F42" s="76">
        <v>296101.5</v>
      </c>
    </row>
    <row r="43" spans="1:6">
      <c r="A43" s="1">
        <v>40203004</v>
      </c>
      <c r="B43" s="1" t="s">
        <v>3433</v>
      </c>
      <c r="C43" s="76">
        <v>0</v>
      </c>
      <c r="D43" s="76">
        <v>292018.82</v>
      </c>
      <c r="E43" s="76">
        <v>0</v>
      </c>
      <c r="F43" s="76">
        <v>292018.82</v>
      </c>
    </row>
    <row r="44" spans="1:6">
      <c r="A44" s="1">
        <v>40203005</v>
      </c>
      <c r="B44" s="1" t="s">
        <v>3434</v>
      </c>
      <c r="C44" s="76">
        <v>0</v>
      </c>
      <c r="D44" s="76">
        <v>75472</v>
      </c>
      <c r="E44" s="76">
        <v>0</v>
      </c>
      <c r="F44" s="76">
        <v>75472</v>
      </c>
    </row>
    <row r="45" spans="1:6">
      <c r="A45" s="1">
        <v>40203007</v>
      </c>
      <c r="B45" s="1" t="s">
        <v>3436</v>
      </c>
      <c r="C45" s="76">
        <v>0</v>
      </c>
      <c r="D45" s="76">
        <v>12200</v>
      </c>
      <c r="E45" s="76">
        <v>0</v>
      </c>
      <c r="F45" s="76">
        <v>12200</v>
      </c>
    </row>
    <row r="46" spans="1:6">
      <c r="A46" s="1">
        <v>40203008</v>
      </c>
      <c r="B46" s="1" t="s">
        <v>3437</v>
      </c>
      <c r="C46" s="76">
        <v>0</v>
      </c>
      <c r="D46" s="76">
        <v>21409</v>
      </c>
      <c r="E46" s="76">
        <v>0</v>
      </c>
      <c r="F46" s="76">
        <v>21409</v>
      </c>
    </row>
    <row r="47" spans="1:6">
      <c r="A47" s="1">
        <v>40203009</v>
      </c>
      <c r="B47" s="1" t="s">
        <v>3438</v>
      </c>
      <c r="C47" s="76">
        <v>0</v>
      </c>
      <c r="D47" s="76">
        <v>90932</v>
      </c>
      <c r="E47" s="76">
        <v>0</v>
      </c>
      <c r="F47" s="76">
        <v>90932</v>
      </c>
    </row>
    <row r="48" spans="1:6">
      <c r="A48" s="1">
        <v>40203010</v>
      </c>
      <c r="B48" s="1" t="s">
        <v>3439</v>
      </c>
      <c r="C48" s="76">
        <v>0</v>
      </c>
      <c r="D48" s="76">
        <v>20072</v>
      </c>
      <c r="E48" s="76">
        <v>0</v>
      </c>
      <c r="F48" s="76">
        <v>20072</v>
      </c>
    </row>
    <row r="49" spans="1:6">
      <c r="A49" s="1">
        <v>40203011</v>
      </c>
      <c r="B49" s="1" t="s">
        <v>3440</v>
      </c>
      <c r="C49" s="76">
        <v>0</v>
      </c>
      <c r="D49" s="76">
        <v>4275</v>
      </c>
      <c r="E49" s="76">
        <v>0</v>
      </c>
      <c r="F49" s="76">
        <v>4275</v>
      </c>
    </row>
    <row r="50" spans="1:6">
      <c r="A50" s="1">
        <v>40203012</v>
      </c>
      <c r="B50" s="1" t="s">
        <v>3441</v>
      </c>
      <c r="C50" s="76">
        <v>0</v>
      </c>
      <c r="D50" s="76">
        <v>42440</v>
      </c>
      <c r="E50" s="76">
        <v>0</v>
      </c>
      <c r="F50" s="76">
        <v>42440</v>
      </c>
    </row>
    <row r="51" spans="1:6">
      <c r="A51" s="1">
        <v>40203013</v>
      </c>
      <c r="B51" s="1" t="s">
        <v>3442</v>
      </c>
      <c r="C51" s="76">
        <v>0</v>
      </c>
      <c r="D51" s="76">
        <v>33170</v>
      </c>
      <c r="E51" s="76">
        <v>0</v>
      </c>
      <c r="F51" s="76">
        <v>33170</v>
      </c>
    </row>
    <row r="52" spans="1:6">
      <c r="A52" s="1">
        <v>40203014</v>
      </c>
      <c r="B52" s="1" t="s">
        <v>3443</v>
      </c>
      <c r="C52" s="76">
        <v>0</v>
      </c>
      <c r="D52" s="76">
        <v>74953.539999999994</v>
      </c>
      <c r="E52" s="76">
        <v>0</v>
      </c>
      <c r="F52" s="76">
        <v>74953.539999999994</v>
      </c>
    </row>
    <row r="53" spans="1:6">
      <c r="A53" s="1">
        <v>40203015</v>
      </c>
      <c r="B53" s="1" t="s">
        <v>3444</v>
      </c>
      <c r="C53" s="76">
        <v>0</v>
      </c>
      <c r="D53" s="76">
        <v>272657.98</v>
      </c>
      <c r="E53" s="76">
        <v>0</v>
      </c>
      <c r="F53" s="76">
        <v>272657.98</v>
      </c>
    </row>
    <row r="54" spans="1:6">
      <c r="A54" s="1">
        <v>40203016</v>
      </c>
      <c r="B54" s="1" t="s">
        <v>3445</v>
      </c>
      <c r="C54" s="76">
        <v>0</v>
      </c>
      <c r="D54" s="76">
        <v>152176.07999999999</v>
      </c>
      <c r="E54" s="76">
        <v>0</v>
      </c>
      <c r="F54" s="76">
        <v>152176.07999999999</v>
      </c>
    </row>
    <row r="55" spans="1:6">
      <c r="A55" s="1">
        <v>40203017</v>
      </c>
      <c r="B55" s="1" t="s">
        <v>3446</v>
      </c>
      <c r="C55" s="76">
        <v>0</v>
      </c>
      <c r="D55" s="76">
        <v>4048656</v>
      </c>
      <c r="E55" s="76">
        <v>0</v>
      </c>
      <c r="F55" s="76">
        <v>4048656</v>
      </c>
    </row>
    <row r="56" spans="1:6">
      <c r="A56" s="1">
        <v>40203018</v>
      </c>
      <c r="B56" s="1" t="s">
        <v>1043</v>
      </c>
      <c r="C56" s="76">
        <v>0</v>
      </c>
      <c r="D56" s="76">
        <v>496321</v>
      </c>
      <c r="E56" s="76">
        <v>0</v>
      </c>
      <c r="F56" s="76">
        <v>496321</v>
      </c>
    </row>
    <row r="57" spans="1:6">
      <c r="A57" s="1">
        <v>40203019</v>
      </c>
      <c r="B57" s="1" t="s">
        <v>1044</v>
      </c>
      <c r="C57" s="76">
        <v>0</v>
      </c>
      <c r="D57" s="76">
        <v>204080</v>
      </c>
      <c r="E57" s="76">
        <v>0</v>
      </c>
      <c r="F57" s="76">
        <v>204080</v>
      </c>
    </row>
    <row r="58" spans="1:6">
      <c r="A58" s="1">
        <v>40204002</v>
      </c>
      <c r="B58" s="1" t="s">
        <v>1049</v>
      </c>
      <c r="C58" s="76">
        <v>0</v>
      </c>
      <c r="D58" s="76">
        <v>1942213.55</v>
      </c>
      <c r="E58" s="76">
        <v>0</v>
      </c>
      <c r="F58" s="76">
        <v>1942213.55</v>
      </c>
    </row>
    <row r="59" spans="1:6">
      <c r="A59" s="1">
        <v>40206000</v>
      </c>
      <c r="B59" s="1" t="s">
        <v>2088</v>
      </c>
      <c r="C59" s="76">
        <v>0</v>
      </c>
      <c r="D59" s="76">
        <v>85</v>
      </c>
      <c r="E59" s="76">
        <v>0</v>
      </c>
      <c r="F59" s="76">
        <v>85</v>
      </c>
    </row>
    <row r="60" spans="1:6">
      <c r="A60" s="1">
        <v>40206001</v>
      </c>
      <c r="B60" s="1" t="s">
        <v>1052</v>
      </c>
      <c r="C60" s="76">
        <v>0</v>
      </c>
      <c r="D60" s="76">
        <v>17625.79</v>
      </c>
      <c r="E60" s="76">
        <v>0</v>
      </c>
      <c r="F60" s="76">
        <v>17625.79</v>
      </c>
    </row>
    <row r="61" spans="1:6">
      <c r="A61" s="1">
        <v>40206002</v>
      </c>
      <c r="B61" s="1" t="s">
        <v>1053</v>
      </c>
      <c r="C61" s="76">
        <v>0</v>
      </c>
      <c r="D61" s="76">
        <v>16045</v>
      </c>
      <c r="E61" s="76">
        <v>0</v>
      </c>
      <c r="F61" s="76">
        <v>16045</v>
      </c>
    </row>
    <row r="62" spans="1:6">
      <c r="A62" s="1">
        <v>40207001</v>
      </c>
      <c r="B62" s="1" t="s">
        <v>1057</v>
      </c>
      <c r="C62" s="76">
        <v>0</v>
      </c>
      <c r="D62" s="76">
        <v>173823.96</v>
      </c>
      <c r="E62" s="76">
        <v>0</v>
      </c>
      <c r="F62" s="76">
        <v>173823.96</v>
      </c>
    </row>
    <row r="63" spans="1:6">
      <c r="A63" s="1">
        <v>40207003</v>
      </c>
      <c r="B63" s="1" t="s">
        <v>1059</v>
      </c>
      <c r="C63" s="76">
        <v>0</v>
      </c>
      <c r="D63" s="76">
        <v>0</v>
      </c>
      <c r="E63" s="76">
        <v>45561.11</v>
      </c>
      <c r="F63" s="76">
        <v>-45561.11</v>
      </c>
    </row>
    <row r="64" spans="1:6">
      <c r="A64" s="1">
        <v>40207010</v>
      </c>
      <c r="B64" s="1" t="s">
        <v>2089</v>
      </c>
      <c r="C64" s="76">
        <v>0</v>
      </c>
      <c r="D64" s="76">
        <v>1581.69</v>
      </c>
      <c r="E64" s="76">
        <v>0</v>
      </c>
      <c r="F64" s="76">
        <v>1581.69</v>
      </c>
    </row>
    <row r="65" spans="1:6">
      <c r="A65" s="1">
        <v>40207020</v>
      </c>
      <c r="B65" s="1" t="s">
        <v>1060</v>
      </c>
      <c r="C65" s="76">
        <v>0</v>
      </c>
      <c r="D65" s="76">
        <v>13570.51</v>
      </c>
      <c r="E65" s="76">
        <v>0</v>
      </c>
      <c r="F65" s="76">
        <v>13570.51</v>
      </c>
    </row>
    <row r="66" spans="1:6">
      <c r="A66" s="1">
        <v>40207021</v>
      </c>
      <c r="B66" s="1" t="s">
        <v>1061</v>
      </c>
      <c r="C66" s="76">
        <v>0</v>
      </c>
      <c r="D66" s="76">
        <v>850.34</v>
      </c>
      <c r="E66" s="76">
        <v>0</v>
      </c>
      <c r="F66" s="76">
        <v>850.34</v>
      </c>
    </row>
    <row r="67" spans="1:6">
      <c r="A67" s="1">
        <v>40207030</v>
      </c>
      <c r="B67" s="1" t="s">
        <v>3418</v>
      </c>
      <c r="C67" s="76">
        <v>0</v>
      </c>
      <c r="D67" s="76">
        <v>3150</v>
      </c>
      <c r="E67" s="76">
        <v>0</v>
      </c>
      <c r="F67" s="76">
        <v>3150</v>
      </c>
    </row>
    <row r="68" spans="1:6">
      <c r="A68" s="1">
        <v>40207032</v>
      </c>
      <c r="B68" s="1" t="s">
        <v>2090</v>
      </c>
      <c r="C68" s="76">
        <v>0</v>
      </c>
      <c r="D68" s="76">
        <v>221446.34</v>
      </c>
      <c r="E68" s="76">
        <v>0</v>
      </c>
      <c r="F68" s="76">
        <v>221446.34</v>
      </c>
    </row>
    <row r="69" spans="1:6">
      <c r="A69" s="1">
        <v>40207033</v>
      </c>
      <c r="B69" s="1" t="s">
        <v>1063</v>
      </c>
      <c r="C69" s="76">
        <v>0</v>
      </c>
      <c r="D69" s="76">
        <v>10691.66</v>
      </c>
      <c r="E69" s="76">
        <v>0</v>
      </c>
      <c r="F69" s="76">
        <v>10691.66</v>
      </c>
    </row>
    <row r="70" spans="1:6">
      <c r="A70" s="1">
        <v>40207040</v>
      </c>
      <c r="B70" s="1" t="s">
        <v>1065</v>
      </c>
      <c r="C70" s="76">
        <v>0</v>
      </c>
      <c r="D70" s="76">
        <v>10052.379999999999</v>
      </c>
      <c r="E70" s="76">
        <v>0</v>
      </c>
      <c r="F70" s="76">
        <v>10052.379999999999</v>
      </c>
    </row>
    <row r="71" spans="1:6">
      <c r="A71" s="1">
        <v>40207042</v>
      </c>
      <c r="B71" s="1" t="s">
        <v>1066</v>
      </c>
      <c r="C71" s="76">
        <v>0</v>
      </c>
      <c r="D71" s="76">
        <v>135</v>
      </c>
      <c r="E71" s="76">
        <v>0</v>
      </c>
      <c r="F71" s="76">
        <v>135</v>
      </c>
    </row>
    <row r="72" spans="1:6">
      <c r="A72" s="1">
        <v>40207043</v>
      </c>
      <c r="B72" s="1" t="s">
        <v>1067</v>
      </c>
      <c r="C72" s="76">
        <v>0</v>
      </c>
      <c r="D72" s="76">
        <v>83924.32</v>
      </c>
      <c r="E72" s="76">
        <v>0</v>
      </c>
      <c r="F72" s="76">
        <v>83924.32</v>
      </c>
    </row>
    <row r="73" spans="1:6">
      <c r="A73" s="1">
        <v>40300000</v>
      </c>
      <c r="B73" s="1" t="s">
        <v>1068</v>
      </c>
      <c r="C73" s="76">
        <v>0</v>
      </c>
      <c r="D73" s="76">
        <v>10747.73</v>
      </c>
      <c r="E73" s="76">
        <v>0</v>
      </c>
      <c r="F73" s="76">
        <v>10747.73</v>
      </c>
    </row>
    <row r="74" spans="1:6">
      <c r="A74" s="1">
        <v>40300001</v>
      </c>
      <c r="B74" s="1" t="s">
        <v>1069</v>
      </c>
      <c r="C74" s="76">
        <v>0</v>
      </c>
      <c r="D74" s="76">
        <v>5200</v>
      </c>
      <c r="E74" s="76">
        <v>0</v>
      </c>
      <c r="F74" s="76">
        <v>5200</v>
      </c>
    </row>
    <row r="75" spans="1:6">
      <c r="A75" s="1">
        <v>40401000</v>
      </c>
      <c r="B75" s="1" t="s">
        <v>1073</v>
      </c>
      <c r="C75" s="76">
        <v>0</v>
      </c>
      <c r="D75" s="76">
        <v>325.97000000000003</v>
      </c>
      <c r="E75" s="76">
        <v>0</v>
      </c>
      <c r="F75" s="76">
        <v>325.97000000000003</v>
      </c>
    </row>
    <row r="76" spans="1:6">
      <c r="A76" s="1">
        <v>40402000</v>
      </c>
      <c r="B76" s="1" t="s">
        <v>2092</v>
      </c>
      <c r="C76" s="76">
        <v>0</v>
      </c>
      <c r="D76" s="76">
        <v>1499444.71</v>
      </c>
      <c r="E76" s="76">
        <v>0</v>
      </c>
      <c r="F76" s="76">
        <v>1499444.71</v>
      </c>
    </row>
    <row r="77" spans="1:6">
      <c r="A77" s="1">
        <v>40404000</v>
      </c>
      <c r="B77" s="1" t="s">
        <v>1076</v>
      </c>
      <c r="C77" s="76">
        <v>0</v>
      </c>
      <c r="D77" s="76">
        <v>17608.77</v>
      </c>
      <c r="E77" s="76">
        <v>0</v>
      </c>
      <c r="F77" s="76">
        <v>17608.77</v>
      </c>
    </row>
    <row r="78" spans="1:6">
      <c r="A78" s="1">
        <v>41200000</v>
      </c>
      <c r="B78" s="1" t="s">
        <v>1078</v>
      </c>
      <c r="C78" s="76">
        <v>0</v>
      </c>
      <c r="D78" s="76">
        <v>2452.87</v>
      </c>
      <c r="E78" s="76">
        <v>0</v>
      </c>
      <c r="F78" s="76">
        <v>2452.87</v>
      </c>
    </row>
    <row r="79" spans="1:6">
      <c r="A79" s="1">
        <v>50100000</v>
      </c>
      <c r="B79" s="1" t="s">
        <v>1080</v>
      </c>
      <c r="C79" s="76">
        <v>0</v>
      </c>
      <c r="D79" s="76">
        <v>0</v>
      </c>
      <c r="E79" s="76">
        <v>18931.150000000001</v>
      </c>
      <c r="F79" s="76">
        <v>-18931.150000000001</v>
      </c>
    </row>
    <row r="80" spans="1:6">
      <c r="A80" s="1">
        <v>50400000</v>
      </c>
      <c r="B80" s="1" t="s">
        <v>1085</v>
      </c>
      <c r="C80" s="76">
        <v>0</v>
      </c>
      <c r="D80" s="76">
        <v>0</v>
      </c>
      <c r="E80" s="76">
        <v>17115.419999999998</v>
      </c>
      <c r="F80" s="76">
        <v>-17115.419999999998</v>
      </c>
    </row>
    <row r="81" spans="1:6">
      <c r="A81" s="1">
        <v>50700000</v>
      </c>
      <c r="B81" s="1" t="s">
        <v>1091</v>
      </c>
      <c r="C81" s="76">
        <v>0</v>
      </c>
      <c r="D81" s="76">
        <v>0</v>
      </c>
      <c r="E81" s="76">
        <v>762.18</v>
      </c>
      <c r="F81" s="76">
        <v>-762.18</v>
      </c>
    </row>
    <row r="82" spans="1:6">
      <c r="A82" s="1">
        <v>55200000</v>
      </c>
      <c r="B82" s="1" t="s">
        <v>2093</v>
      </c>
      <c r="C82" s="76">
        <v>0</v>
      </c>
      <c r="D82" s="76">
        <v>0</v>
      </c>
      <c r="E82" s="76">
        <v>410469.19</v>
      </c>
      <c r="F82" s="76">
        <v>-410469.19</v>
      </c>
    </row>
    <row r="83" spans="1:6">
      <c r="A83" s="1">
        <v>55400000</v>
      </c>
      <c r="B83" s="1" t="s">
        <v>1093</v>
      </c>
      <c r="C83" s="76">
        <v>0</v>
      </c>
      <c r="D83" s="76">
        <v>0</v>
      </c>
      <c r="E83" s="76">
        <v>172542.46</v>
      </c>
      <c r="F83" s="76">
        <v>-172542.46</v>
      </c>
    </row>
    <row r="84" spans="1:6">
      <c r="A84" s="1">
        <v>55400001</v>
      </c>
      <c r="B84" s="1" t="s">
        <v>1094</v>
      </c>
      <c r="C84" s="76">
        <v>0</v>
      </c>
      <c r="D84" s="76">
        <v>0</v>
      </c>
      <c r="E84" s="76">
        <v>8114.32</v>
      </c>
      <c r="F84" s="76">
        <v>-8114.32</v>
      </c>
    </row>
    <row r="85" spans="1:6">
      <c r="A85" s="1">
        <v>55400002</v>
      </c>
      <c r="B85" s="1" t="s">
        <v>1095</v>
      </c>
      <c r="C85" s="76">
        <v>0</v>
      </c>
      <c r="D85" s="76">
        <v>0</v>
      </c>
      <c r="E85" s="76">
        <v>1584772.12</v>
      </c>
      <c r="F85" s="76">
        <v>-1584772.12</v>
      </c>
    </row>
    <row r="86" spans="1:6">
      <c r="A86" s="1">
        <v>55400004</v>
      </c>
      <c r="B86" s="1" t="s">
        <v>1096</v>
      </c>
      <c r="C86" s="76">
        <v>0</v>
      </c>
      <c r="D86" s="76">
        <v>0</v>
      </c>
      <c r="E86" s="76">
        <v>1627351.97</v>
      </c>
      <c r="F86" s="76">
        <v>-1627351.97</v>
      </c>
    </row>
    <row r="87" spans="1:6">
      <c r="A87" s="1">
        <v>56200000</v>
      </c>
      <c r="B87" s="1" t="s">
        <v>1101</v>
      </c>
      <c r="C87" s="76">
        <v>0</v>
      </c>
      <c r="D87" s="76">
        <v>0</v>
      </c>
      <c r="E87" s="76">
        <v>878407.56</v>
      </c>
      <c r="F87" s="76">
        <v>-878407.56</v>
      </c>
    </row>
    <row r="88" spans="1:6">
      <c r="A88" s="1">
        <v>60400000</v>
      </c>
      <c r="B88" s="1" t="s">
        <v>1107</v>
      </c>
      <c r="C88" s="76">
        <v>0</v>
      </c>
      <c r="D88" s="76">
        <v>0</v>
      </c>
      <c r="E88" s="76">
        <v>141856.4</v>
      </c>
      <c r="F88" s="76">
        <v>-141856.4</v>
      </c>
    </row>
    <row r="89" spans="1:6">
      <c r="A89" s="1">
        <v>60400001</v>
      </c>
      <c r="B89" s="1" t="s">
        <v>1108</v>
      </c>
      <c r="C89" s="76">
        <v>0</v>
      </c>
      <c r="D89" s="76">
        <v>0</v>
      </c>
      <c r="E89" s="76">
        <v>180050.23</v>
      </c>
      <c r="F89" s="76">
        <v>-180050.23</v>
      </c>
    </row>
    <row r="90" spans="1:6">
      <c r="A90" s="1">
        <v>60400002</v>
      </c>
      <c r="B90" s="1" t="s">
        <v>1109</v>
      </c>
      <c r="C90" s="76">
        <v>0</v>
      </c>
      <c r="D90" s="76">
        <v>0</v>
      </c>
      <c r="E90" s="76">
        <v>166769.16</v>
      </c>
      <c r="F90" s="76">
        <v>-166769.16</v>
      </c>
    </row>
    <row r="91" spans="1:6">
      <c r="A91" s="1">
        <v>60400004</v>
      </c>
      <c r="B91" s="1" t="s">
        <v>1110</v>
      </c>
      <c r="C91" s="76">
        <v>0</v>
      </c>
      <c r="D91" s="76">
        <v>0</v>
      </c>
      <c r="E91" s="76">
        <v>242454.49</v>
      </c>
      <c r="F91" s="76">
        <v>-242454.49</v>
      </c>
    </row>
    <row r="92" spans="1:6">
      <c r="A92" s="1">
        <v>60500000</v>
      </c>
      <c r="B92" s="1" t="s">
        <v>1117</v>
      </c>
      <c r="C92" s="76">
        <v>0</v>
      </c>
      <c r="D92" s="76">
        <v>0</v>
      </c>
      <c r="E92" s="76">
        <v>1925032.33</v>
      </c>
      <c r="F92" s="76">
        <v>-1925032.33</v>
      </c>
    </row>
    <row r="93" spans="1:6">
      <c r="A93" s="1">
        <v>60600002</v>
      </c>
      <c r="B93" s="1" t="s">
        <v>1123</v>
      </c>
      <c r="C93" s="76">
        <v>0</v>
      </c>
      <c r="D93" s="76">
        <v>0</v>
      </c>
      <c r="E93" s="76">
        <v>2196516.73</v>
      </c>
      <c r="F93" s="76">
        <v>-2196516.73</v>
      </c>
    </row>
    <row r="94" spans="1:6">
      <c r="A94" s="1">
        <v>60600003</v>
      </c>
      <c r="B94" s="1" t="s">
        <v>1124</v>
      </c>
      <c r="C94" s="76">
        <v>0</v>
      </c>
      <c r="D94" s="76">
        <v>44187.49</v>
      </c>
      <c r="E94" s="76">
        <v>0</v>
      </c>
      <c r="F94" s="76">
        <v>44187.49</v>
      </c>
    </row>
    <row r="95" spans="1:6">
      <c r="A95" s="1">
        <v>60700000</v>
      </c>
      <c r="B95" s="1" t="s">
        <v>1131</v>
      </c>
      <c r="C95" s="76">
        <v>0</v>
      </c>
      <c r="D95" s="76">
        <v>0</v>
      </c>
      <c r="E95" s="76">
        <v>134443.95000000001</v>
      </c>
      <c r="F95" s="76">
        <v>-134443.95000000001</v>
      </c>
    </row>
    <row r="96" spans="1:6">
      <c r="A96" s="1">
        <v>60700001</v>
      </c>
      <c r="B96" s="1" t="s">
        <v>1132</v>
      </c>
      <c r="C96" s="76">
        <v>0</v>
      </c>
      <c r="D96" s="76">
        <v>0</v>
      </c>
      <c r="E96" s="76">
        <v>30926.400000000001</v>
      </c>
      <c r="F96" s="76">
        <v>-30926.400000000001</v>
      </c>
    </row>
    <row r="97" spans="1:6">
      <c r="A97" s="1">
        <v>60700002</v>
      </c>
      <c r="B97" s="1" t="s">
        <v>1133</v>
      </c>
      <c r="C97" s="76">
        <v>0</v>
      </c>
      <c r="D97" s="76">
        <v>2040.47</v>
      </c>
      <c r="E97" s="76">
        <v>3071.65</v>
      </c>
      <c r="F97" s="76">
        <v>-1031.18</v>
      </c>
    </row>
    <row r="98" spans="1:6">
      <c r="A98" s="1">
        <v>60700003</v>
      </c>
      <c r="B98" s="1" t="s">
        <v>2096</v>
      </c>
      <c r="C98" s="76">
        <v>0</v>
      </c>
      <c r="D98" s="76">
        <v>4263.6000000000004</v>
      </c>
      <c r="E98" s="76">
        <v>4263.6000000000004</v>
      </c>
      <c r="F98" s="76">
        <v>0</v>
      </c>
    </row>
    <row r="99" spans="1:6">
      <c r="A99" s="1">
        <v>60700004</v>
      </c>
      <c r="B99" s="1" t="s">
        <v>1134</v>
      </c>
      <c r="C99" s="76">
        <v>0</v>
      </c>
      <c r="D99" s="76">
        <v>1392.97</v>
      </c>
      <c r="E99" s="76">
        <v>1392.97</v>
      </c>
      <c r="F99" s="76">
        <v>0</v>
      </c>
    </row>
    <row r="100" spans="1:6">
      <c r="A100" s="1">
        <v>60700008</v>
      </c>
      <c r="B100" s="1" t="s">
        <v>1135</v>
      </c>
      <c r="C100" s="76">
        <v>0</v>
      </c>
      <c r="D100" s="76">
        <v>0</v>
      </c>
      <c r="E100" s="76">
        <v>106912.16</v>
      </c>
      <c r="F100" s="76">
        <v>-106912.16</v>
      </c>
    </row>
    <row r="101" spans="1:6">
      <c r="A101" s="1">
        <v>60800000</v>
      </c>
      <c r="B101" s="1" t="s">
        <v>1138</v>
      </c>
      <c r="C101" s="76">
        <v>0</v>
      </c>
      <c r="D101" s="76">
        <v>0</v>
      </c>
      <c r="E101" s="76">
        <v>63823.47</v>
      </c>
      <c r="F101" s="76">
        <v>-63823.47</v>
      </c>
    </row>
    <row r="102" spans="1:6">
      <c r="A102" s="1">
        <v>60800002</v>
      </c>
      <c r="B102" s="1" t="s">
        <v>1140</v>
      </c>
      <c r="C102" s="76">
        <v>0</v>
      </c>
      <c r="D102" s="76">
        <v>0</v>
      </c>
      <c r="E102" s="76">
        <v>64508.83</v>
      </c>
      <c r="F102" s="76">
        <v>-64508.83</v>
      </c>
    </row>
    <row r="103" spans="1:6">
      <c r="A103" s="1">
        <v>60900001</v>
      </c>
      <c r="B103" s="1" t="s">
        <v>1144</v>
      </c>
      <c r="C103" s="76">
        <v>0</v>
      </c>
      <c r="D103" s="76">
        <v>0</v>
      </c>
      <c r="E103" s="76">
        <v>282833.43</v>
      </c>
      <c r="F103" s="76">
        <v>-282833.43</v>
      </c>
    </row>
    <row r="104" spans="1:6">
      <c r="A104" s="1">
        <v>60900009</v>
      </c>
      <c r="B104" s="1" t="s">
        <v>1148</v>
      </c>
      <c r="C104" s="76">
        <v>0</v>
      </c>
      <c r="D104" s="76">
        <v>0</v>
      </c>
      <c r="E104" s="76">
        <v>827.8</v>
      </c>
      <c r="F104" s="76">
        <v>-827.8</v>
      </c>
    </row>
    <row r="105" spans="1:6">
      <c r="A105" s="1">
        <v>60900010</v>
      </c>
      <c r="B105" s="1" t="s">
        <v>1149</v>
      </c>
      <c r="C105" s="76">
        <v>0</v>
      </c>
      <c r="D105" s="76">
        <v>0</v>
      </c>
      <c r="E105" s="76">
        <v>503.46</v>
      </c>
      <c r="F105" s="76">
        <v>-503.46</v>
      </c>
    </row>
    <row r="106" spans="1:6">
      <c r="A106" s="1">
        <v>60900011</v>
      </c>
      <c r="B106" s="1" t="s">
        <v>1150</v>
      </c>
      <c r="C106" s="76">
        <v>0</v>
      </c>
      <c r="D106" s="76">
        <v>0</v>
      </c>
      <c r="E106" s="76">
        <v>1198.97</v>
      </c>
      <c r="F106" s="76">
        <v>-1198.97</v>
      </c>
    </row>
    <row r="107" spans="1:6">
      <c r="A107" s="1">
        <v>60900012</v>
      </c>
      <c r="B107" s="1" t="s">
        <v>1151</v>
      </c>
      <c r="C107" s="76">
        <v>0</v>
      </c>
      <c r="D107" s="76">
        <v>0</v>
      </c>
      <c r="E107" s="76">
        <v>6442.51</v>
      </c>
      <c r="F107" s="76">
        <v>-6442.51</v>
      </c>
    </row>
    <row r="108" spans="1:6">
      <c r="A108" s="1">
        <v>60900013</v>
      </c>
      <c r="B108" s="1" t="s">
        <v>1152</v>
      </c>
      <c r="C108" s="76">
        <v>0</v>
      </c>
      <c r="D108" s="76">
        <v>0</v>
      </c>
      <c r="E108" s="76">
        <v>6000</v>
      </c>
      <c r="F108" s="76">
        <v>-6000</v>
      </c>
    </row>
    <row r="109" spans="1:6">
      <c r="A109" s="1">
        <v>60900014</v>
      </c>
      <c r="B109" s="1" t="s">
        <v>2097</v>
      </c>
      <c r="C109" s="76">
        <v>0</v>
      </c>
      <c r="D109" s="76">
        <v>0</v>
      </c>
      <c r="E109" s="76">
        <v>178429.21</v>
      </c>
      <c r="F109" s="76">
        <v>-178429.21</v>
      </c>
    </row>
    <row r="110" spans="1:6">
      <c r="A110" s="1">
        <v>60901002</v>
      </c>
      <c r="B110" s="1" t="s">
        <v>2098</v>
      </c>
      <c r="C110" s="76">
        <v>0</v>
      </c>
      <c r="D110" s="76">
        <v>0</v>
      </c>
      <c r="E110" s="76">
        <v>13458.65</v>
      </c>
      <c r="F110" s="76">
        <v>-13458.65</v>
      </c>
    </row>
    <row r="111" spans="1:6">
      <c r="A111" s="1">
        <v>60901003</v>
      </c>
      <c r="B111" s="1" t="s">
        <v>1155</v>
      </c>
      <c r="C111" s="76">
        <v>0</v>
      </c>
      <c r="D111" s="76">
        <v>0</v>
      </c>
      <c r="E111" s="76">
        <v>38474.78</v>
      </c>
      <c r="F111" s="76">
        <v>-38474.78</v>
      </c>
    </row>
    <row r="112" spans="1:6">
      <c r="A112" s="1">
        <v>60901004</v>
      </c>
      <c r="B112" s="1" t="s">
        <v>1156</v>
      </c>
      <c r="C112" s="76">
        <v>0</v>
      </c>
      <c r="D112" s="76">
        <v>0</v>
      </c>
      <c r="E112" s="76">
        <v>8334.51</v>
      </c>
      <c r="F112" s="76">
        <v>-8334.51</v>
      </c>
    </row>
    <row r="113" spans="1:6">
      <c r="A113" s="1">
        <v>60901005</v>
      </c>
      <c r="B113" s="1" t="s">
        <v>1157</v>
      </c>
      <c r="C113" s="76">
        <v>0</v>
      </c>
      <c r="D113" s="76">
        <v>0</v>
      </c>
      <c r="E113" s="76">
        <v>4556.78</v>
      </c>
      <c r="F113" s="76">
        <v>-4556.78</v>
      </c>
    </row>
    <row r="114" spans="1:6">
      <c r="A114" s="1">
        <v>60901006</v>
      </c>
      <c r="B114" s="1" t="s">
        <v>1158</v>
      </c>
      <c r="C114" s="76">
        <v>0</v>
      </c>
      <c r="D114" s="76">
        <v>0</v>
      </c>
      <c r="E114" s="76">
        <v>7158.81</v>
      </c>
      <c r="F114" s="76">
        <v>-7158.81</v>
      </c>
    </row>
    <row r="115" spans="1:6">
      <c r="A115" s="1">
        <v>60901007</v>
      </c>
      <c r="B115" s="1" t="s">
        <v>1159</v>
      </c>
      <c r="C115" s="76">
        <v>0</v>
      </c>
      <c r="D115" s="76">
        <v>0</v>
      </c>
      <c r="E115" s="76">
        <v>2324.5700000000002</v>
      </c>
      <c r="F115" s="76">
        <v>-2324.5700000000002</v>
      </c>
    </row>
    <row r="116" spans="1:6">
      <c r="A116" s="1">
        <v>60901008</v>
      </c>
      <c r="B116" s="1" t="s">
        <v>1160</v>
      </c>
      <c r="C116" s="76">
        <v>0</v>
      </c>
      <c r="D116" s="76">
        <v>0</v>
      </c>
      <c r="E116" s="76">
        <v>12221.71</v>
      </c>
      <c r="F116" s="76">
        <v>-12221.71</v>
      </c>
    </row>
    <row r="117" spans="1:6">
      <c r="A117" s="1">
        <v>60901009</v>
      </c>
      <c r="B117" s="1" t="s">
        <v>1161</v>
      </c>
      <c r="C117" s="76">
        <v>0</v>
      </c>
      <c r="D117" s="76">
        <v>0</v>
      </c>
      <c r="E117" s="76">
        <v>138156.31</v>
      </c>
      <c r="F117" s="76">
        <v>-138156.31</v>
      </c>
    </row>
    <row r="118" spans="1:6">
      <c r="A118" s="1">
        <v>60901010</v>
      </c>
      <c r="B118" s="1" t="s">
        <v>1162</v>
      </c>
      <c r="C118" s="76">
        <v>0</v>
      </c>
      <c r="D118" s="76">
        <v>0</v>
      </c>
      <c r="E118" s="76">
        <v>814842.86</v>
      </c>
      <c r="F118" s="76">
        <v>-814842.86</v>
      </c>
    </row>
    <row r="119" spans="1:6">
      <c r="A119" s="1">
        <v>60901011</v>
      </c>
      <c r="B119" s="1" t="s">
        <v>1163</v>
      </c>
      <c r="C119" s="76">
        <v>0</v>
      </c>
      <c r="D119" s="76">
        <v>0</v>
      </c>
      <c r="E119" s="76">
        <v>372.55</v>
      </c>
      <c r="F119" s="76">
        <v>-372.55</v>
      </c>
    </row>
    <row r="120" spans="1:6">
      <c r="A120" s="1">
        <v>61100000</v>
      </c>
      <c r="B120" s="1" t="s">
        <v>1167</v>
      </c>
      <c r="C120" s="76">
        <v>0</v>
      </c>
      <c r="D120" s="76">
        <v>0</v>
      </c>
      <c r="E120" s="76">
        <v>3214.95</v>
      </c>
      <c r="F120" s="76">
        <v>-3214.95</v>
      </c>
    </row>
    <row r="121" spans="1:6">
      <c r="A121" s="1">
        <v>61200000</v>
      </c>
      <c r="B121" s="1" t="s">
        <v>2099</v>
      </c>
      <c r="C121" s="76">
        <v>0</v>
      </c>
      <c r="D121" s="76">
        <v>0</v>
      </c>
      <c r="E121" s="76">
        <v>209905.51</v>
      </c>
      <c r="F121" s="76">
        <v>-209905.51</v>
      </c>
    </row>
    <row r="122" spans="1:6">
      <c r="A122" s="1">
        <v>88888886</v>
      </c>
      <c r="B122" s="1" t="s">
        <v>1841</v>
      </c>
      <c r="C122" s="76">
        <v>0</v>
      </c>
      <c r="D122" s="76">
        <v>3064583.05</v>
      </c>
      <c r="E122" s="76">
        <v>3064583.05</v>
      </c>
      <c r="F122" s="76">
        <v>0</v>
      </c>
    </row>
    <row r="123" spans="1:6">
      <c r="A123" s="1">
        <v>88888887</v>
      </c>
      <c r="B123" s="1" t="s">
        <v>1552</v>
      </c>
      <c r="C123" s="76">
        <v>0</v>
      </c>
      <c r="D123" s="76">
        <v>1859926.35</v>
      </c>
      <c r="E123" s="76">
        <v>1859926.35</v>
      </c>
      <c r="F123" s="76">
        <v>0</v>
      </c>
    </row>
    <row r="124" spans="1:6">
      <c r="A124" s="1">
        <v>88888888</v>
      </c>
      <c r="B124" s="1" t="s">
        <v>1562</v>
      </c>
      <c r="C124" s="76">
        <v>0</v>
      </c>
      <c r="D124" s="76">
        <v>15634815.359999999</v>
      </c>
      <c r="E124" s="76">
        <v>15634815.359999999</v>
      </c>
      <c r="F124" s="76">
        <v>0</v>
      </c>
    </row>
  </sheetData>
  <autoFilter ref="A1:F126"/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43"/>
  <sheetViews>
    <sheetView topLeftCell="A113" workbookViewId="0">
      <selection activeCell="C31" sqref="C31:J31"/>
    </sheetView>
  </sheetViews>
  <sheetFormatPr defaultRowHeight="12.75"/>
  <cols>
    <col min="1" max="1" width="7.85546875" customWidth="1"/>
    <col min="2" max="2" width="25.85546875" bestFit="1" customWidth="1"/>
    <col min="3" max="3" width="13.42578125" style="309" bestFit="1" customWidth="1"/>
    <col min="4" max="4" width="9.28515625" bestFit="1" customWidth="1"/>
  </cols>
  <sheetData>
    <row r="1" spans="1:4">
      <c r="A1" s="1" t="s">
        <v>10</v>
      </c>
      <c r="B1" s="1" t="s">
        <v>11</v>
      </c>
      <c r="C1" s="307"/>
      <c r="D1" s="1"/>
    </row>
    <row r="2" spans="1:4">
      <c r="A2" s="1"/>
      <c r="B2" s="1"/>
      <c r="C2" s="310"/>
      <c r="D2" s="1"/>
    </row>
    <row r="3" spans="1:4">
      <c r="A3" s="1" t="s">
        <v>16</v>
      </c>
      <c r="B3" s="1" t="s">
        <v>17</v>
      </c>
      <c r="C3" s="308">
        <v>7783.67</v>
      </c>
      <c r="D3" s="1"/>
    </row>
    <row r="4" spans="1:4">
      <c r="A4" s="1" t="s">
        <v>20</v>
      </c>
      <c r="B4" s="1" t="s">
        <v>21</v>
      </c>
      <c r="C4" s="308">
        <v>1487.56</v>
      </c>
      <c r="D4" s="1"/>
    </row>
    <row r="5" spans="1:4">
      <c r="A5" s="1" t="s">
        <v>24</v>
      </c>
      <c r="B5" s="1" t="s">
        <v>25</v>
      </c>
      <c r="C5" s="308">
        <v>102.33</v>
      </c>
      <c r="D5" s="1"/>
    </row>
    <row r="6" spans="1:4">
      <c r="A6" s="1" t="s">
        <v>28</v>
      </c>
      <c r="B6" s="1" t="s">
        <v>29</v>
      </c>
      <c r="C6" s="308">
        <v>7680788.0199999996</v>
      </c>
      <c r="D6" s="1"/>
    </row>
    <row r="7" spans="1:4">
      <c r="A7" s="1" t="s">
        <v>32</v>
      </c>
      <c r="B7" s="1" t="s">
        <v>33</v>
      </c>
      <c r="C7" s="308">
        <v>1518000</v>
      </c>
      <c r="D7" s="1"/>
    </row>
    <row r="8" spans="1:4">
      <c r="A8" s="1" t="s">
        <v>36</v>
      </c>
      <c r="B8" s="1" t="s">
        <v>37</v>
      </c>
      <c r="C8" s="308">
        <v>70840.62</v>
      </c>
      <c r="D8" s="1"/>
    </row>
    <row r="9" spans="1:4">
      <c r="A9" s="1" t="s">
        <v>40</v>
      </c>
      <c r="B9" s="1" t="s">
        <v>41</v>
      </c>
      <c r="C9" s="308">
        <v>4098.3599999999997</v>
      </c>
      <c r="D9" s="1"/>
    </row>
    <row r="10" spans="1:4">
      <c r="A10" s="1" t="s">
        <v>44</v>
      </c>
      <c r="B10" s="1" t="s">
        <v>45</v>
      </c>
      <c r="C10" s="308">
        <v>119720.04</v>
      </c>
      <c r="D10" s="1"/>
    </row>
    <row r="11" spans="1:4">
      <c r="A11" s="1" t="s">
        <v>48</v>
      </c>
      <c r="B11" s="1" t="s">
        <v>49</v>
      </c>
      <c r="C11" s="308">
        <v>55864.72</v>
      </c>
      <c r="D11" s="1"/>
    </row>
    <row r="12" spans="1:4">
      <c r="A12" s="1" t="s">
        <v>52</v>
      </c>
      <c r="B12" s="1" t="s">
        <v>53</v>
      </c>
      <c r="C12" s="308">
        <v>1487529.04</v>
      </c>
      <c r="D12" s="1"/>
    </row>
    <row r="13" spans="1:4">
      <c r="A13" s="1" t="s">
        <v>56</v>
      </c>
      <c r="B13" s="1" t="s">
        <v>57</v>
      </c>
      <c r="C13" s="308">
        <v>1560820.24</v>
      </c>
      <c r="D13" s="1"/>
    </row>
    <row r="14" spans="1:4">
      <c r="A14" s="1" t="s">
        <v>60</v>
      </c>
      <c r="B14" s="1" t="s">
        <v>61</v>
      </c>
      <c r="C14" s="308">
        <v>374505.94</v>
      </c>
      <c r="D14" s="1"/>
    </row>
    <row r="15" spans="1:4">
      <c r="A15" s="1" t="s">
        <v>64</v>
      </c>
      <c r="B15" s="1" t="s">
        <v>65</v>
      </c>
      <c r="C15" s="308">
        <v>56381.5</v>
      </c>
      <c r="D15" s="1"/>
    </row>
    <row r="16" spans="1:4">
      <c r="A16" s="1" t="s">
        <v>68</v>
      </c>
      <c r="B16" s="1" t="s">
        <v>69</v>
      </c>
      <c r="C16" s="308">
        <v>6000</v>
      </c>
      <c r="D16" s="1"/>
    </row>
    <row r="17" spans="1:4">
      <c r="A17" s="1" t="s">
        <v>72</v>
      </c>
      <c r="B17" s="1" t="s">
        <v>73</v>
      </c>
      <c r="C17" s="308">
        <v>4229.74</v>
      </c>
      <c r="D17" s="1"/>
    </row>
    <row r="18" spans="1:4">
      <c r="A18" s="56" t="s">
        <v>76</v>
      </c>
      <c r="B18" s="56" t="s">
        <v>77</v>
      </c>
      <c r="C18" s="311">
        <v>12948151.779999999</v>
      </c>
      <c r="D18" s="1"/>
    </row>
    <row r="19" spans="1:4">
      <c r="A19" s="1" t="s">
        <v>80</v>
      </c>
      <c r="B19" s="1" t="s">
        <v>81</v>
      </c>
      <c r="C19" s="308">
        <v>877.1</v>
      </c>
      <c r="D19" s="1"/>
    </row>
    <row r="20" spans="1:4">
      <c r="A20" s="1" t="s">
        <v>84</v>
      </c>
      <c r="B20" s="1" t="s">
        <v>85</v>
      </c>
      <c r="C20" s="308">
        <v>45010</v>
      </c>
      <c r="D20" s="1"/>
    </row>
    <row r="21" spans="1:4">
      <c r="A21" s="1" t="s">
        <v>88</v>
      </c>
      <c r="B21" s="1" t="s">
        <v>89</v>
      </c>
      <c r="C21" s="308">
        <v>4564.33</v>
      </c>
      <c r="D21" s="1"/>
    </row>
    <row r="22" spans="1:4">
      <c r="A22" s="1" t="s">
        <v>92</v>
      </c>
      <c r="B22" s="1" t="s">
        <v>93</v>
      </c>
      <c r="C22" s="308">
        <v>7902012.2599999998</v>
      </c>
      <c r="D22" s="1"/>
    </row>
    <row r="23" spans="1:4">
      <c r="A23" s="1" t="s">
        <v>96</v>
      </c>
      <c r="B23" s="1" t="s">
        <v>97</v>
      </c>
      <c r="C23" s="308">
        <v>122981.19</v>
      </c>
      <c r="D23" s="1"/>
    </row>
    <row r="24" spans="1:4">
      <c r="A24" s="1" t="s">
        <v>100</v>
      </c>
      <c r="B24" s="1" t="s">
        <v>101</v>
      </c>
      <c r="C24" s="308">
        <v>487076.21</v>
      </c>
      <c r="D24" s="1"/>
    </row>
    <row r="25" spans="1:4">
      <c r="A25" s="1" t="s">
        <v>104</v>
      </c>
      <c r="B25" s="1" t="s">
        <v>105</v>
      </c>
      <c r="C25" s="310">
        <v>107.48</v>
      </c>
      <c r="D25" s="1"/>
    </row>
    <row r="26" spans="1:4">
      <c r="A26" s="56" t="s">
        <v>108</v>
      </c>
      <c r="B26" s="56" t="s">
        <v>1579</v>
      </c>
      <c r="C26" s="311">
        <v>8562628.5700000003</v>
      </c>
      <c r="D26" s="1"/>
    </row>
    <row r="27" spans="1:4">
      <c r="A27" s="56" t="s">
        <v>111</v>
      </c>
      <c r="B27" s="56" t="s">
        <v>112</v>
      </c>
      <c r="C27" s="311">
        <v>21510780.350000001</v>
      </c>
      <c r="D27" s="1"/>
    </row>
    <row r="28" spans="1:4">
      <c r="A28" s="1"/>
      <c r="B28" s="1"/>
      <c r="C28" s="307"/>
      <c r="D28" s="1"/>
    </row>
    <row r="29" spans="1:4">
      <c r="A29" s="1" t="s">
        <v>117</v>
      </c>
      <c r="B29" s="1" t="s">
        <v>118</v>
      </c>
      <c r="C29" s="308">
        <v>10807.76</v>
      </c>
      <c r="D29" s="1"/>
    </row>
    <row r="30" spans="1:4">
      <c r="A30" s="1" t="s">
        <v>121</v>
      </c>
      <c r="B30" s="1" t="s">
        <v>122</v>
      </c>
      <c r="C30" s="307">
        <v>10807.76</v>
      </c>
      <c r="D30" s="1"/>
    </row>
    <row r="31" spans="1:4">
      <c r="A31" s="1" t="s">
        <v>125</v>
      </c>
      <c r="B31" s="1" t="s">
        <v>126</v>
      </c>
      <c r="C31" s="307">
        <v>10807.76</v>
      </c>
      <c r="D31" s="1"/>
    </row>
    <row r="32" spans="1:4">
      <c r="A32" s="1" t="s">
        <v>129</v>
      </c>
      <c r="B32" s="1" t="s">
        <v>130</v>
      </c>
      <c r="C32" s="308">
        <v>105905.51</v>
      </c>
      <c r="D32" s="1"/>
    </row>
    <row r="33" spans="1:4">
      <c r="A33" s="1" t="s">
        <v>133</v>
      </c>
      <c r="B33" s="1" t="s">
        <v>134</v>
      </c>
      <c r="C33" s="308">
        <v>8258.98</v>
      </c>
      <c r="D33" s="1"/>
    </row>
    <row r="34" spans="1:4">
      <c r="A34" s="1" t="s">
        <v>137</v>
      </c>
      <c r="B34" s="1" t="s">
        <v>138</v>
      </c>
      <c r="C34" s="307">
        <v>114164.49</v>
      </c>
      <c r="D34" s="1"/>
    </row>
    <row r="35" spans="1:4">
      <c r="A35" s="1" t="s">
        <v>141</v>
      </c>
      <c r="B35" s="1" t="s">
        <v>142</v>
      </c>
      <c r="C35" s="307">
        <v>114164.49</v>
      </c>
      <c r="D35" s="1"/>
    </row>
    <row r="36" spans="1:4">
      <c r="A36" s="1"/>
      <c r="B36" s="1"/>
      <c r="C36" s="307"/>
      <c r="D36" s="1"/>
    </row>
    <row r="37" spans="1:4">
      <c r="A37" s="1"/>
      <c r="B37" s="1"/>
      <c r="C37" s="307"/>
      <c r="D37" s="1"/>
    </row>
    <row r="38" spans="1:4">
      <c r="A38" s="1" t="s">
        <v>148</v>
      </c>
      <c r="B38" s="1" t="s">
        <v>1769</v>
      </c>
      <c r="C38" s="307">
        <v>21635752.600000001</v>
      </c>
      <c r="D38" s="1"/>
    </row>
    <row r="39" spans="1:4">
      <c r="A39" s="1"/>
      <c r="B39" s="1"/>
      <c r="C39" s="307"/>
      <c r="D39" s="1"/>
    </row>
    <row r="40" spans="1:4">
      <c r="A40" s="1" t="s">
        <v>151</v>
      </c>
      <c r="B40" s="1" t="s">
        <v>152</v>
      </c>
      <c r="C40" s="307"/>
      <c r="D40" s="1"/>
    </row>
    <row r="42" spans="1:4">
      <c r="A42" s="1" t="s">
        <v>8</v>
      </c>
      <c r="B42" s="1" t="s">
        <v>9</v>
      </c>
      <c r="C42" s="307">
        <v>7.69</v>
      </c>
    </row>
    <row r="43" spans="1:4">
      <c r="A43" s="1" t="s">
        <v>12</v>
      </c>
      <c r="B43" s="1" t="s">
        <v>13</v>
      </c>
      <c r="C43" s="308">
        <v>170077.74</v>
      </c>
    </row>
    <row r="44" spans="1:4">
      <c r="A44" s="1" t="s">
        <v>14</v>
      </c>
      <c r="B44" s="1" t="s">
        <v>15</v>
      </c>
      <c r="C44" s="307">
        <v>170085.43</v>
      </c>
    </row>
    <row r="45" spans="1:4">
      <c r="A45" s="1" t="s">
        <v>18</v>
      </c>
      <c r="B45" s="1" t="s">
        <v>19</v>
      </c>
      <c r="C45" s="308">
        <v>87991.14</v>
      </c>
    </row>
    <row r="46" spans="1:4">
      <c r="A46" s="1" t="s">
        <v>22</v>
      </c>
      <c r="B46" s="1" t="s">
        <v>23</v>
      </c>
      <c r="C46" s="308">
        <v>152744.62</v>
      </c>
    </row>
    <row r="47" spans="1:4">
      <c r="A47" s="1" t="s">
        <v>26</v>
      </c>
      <c r="B47" s="1" t="s">
        <v>27</v>
      </c>
      <c r="C47" s="308">
        <v>30809.27</v>
      </c>
    </row>
    <row r="48" spans="1:4">
      <c r="A48" s="1" t="s">
        <v>30</v>
      </c>
      <c r="B48" s="1" t="s">
        <v>31</v>
      </c>
      <c r="C48" s="308">
        <v>179766.03</v>
      </c>
    </row>
    <row r="49" spans="1:3">
      <c r="A49" s="1" t="s">
        <v>34</v>
      </c>
      <c r="B49" s="1" t="s">
        <v>35</v>
      </c>
      <c r="C49" s="308">
        <v>18283.099999999999</v>
      </c>
    </row>
    <row r="50" spans="1:3">
      <c r="A50" s="1" t="s">
        <v>38</v>
      </c>
      <c r="B50" s="1" t="s">
        <v>39</v>
      </c>
      <c r="C50" s="308">
        <v>20768.009999999998</v>
      </c>
    </row>
    <row r="51" spans="1:3">
      <c r="A51" s="1" t="s">
        <v>42</v>
      </c>
      <c r="B51" s="1" t="s">
        <v>43</v>
      </c>
      <c r="C51" s="308">
        <v>17304.8</v>
      </c>
    </row>
    <row r="52" spans="1:3">
      <c r="A52" s="1" t="s">
        <v>46</v>
      </c>
      <c r="B52" s="1" t="s">
        <v>47</v>
      </c>
      <c r="C52" s="308">
        <v>3099.13</v>
      </c>
    </row>
    <row r="53" spans="1:3">
      <c r="A53" s="1" t="s">
        <v>50</v>
      </c>
      <c r="B53" s="1" t="s">
        <v>51</v>
      </c>
      <c r="C53" s="308">
        <v>225108.15</v>
      </c>
    </row>
    <row r="54" spans="1:3">
      <c r="A54" s="1" t="s">
        <v>54</v>
      </c>
      <c r="B54" s="1" t="s">
        <v>55</v>
      </c>
      <c r="C54" s="308">
        <v>3513.6</v>
      </c>
    </row>
    <row r="55" spans="1:3">
      <c r="A55" s="1" t="s">
        <v>58</v>
      </c>
      <c r="B55" s="1" t="s">
        <v>59</v>
      </c>
      <c r="C55" s="308">
        <v>4694</v>
      </c>
    </row>
    <row r="56" spans="1:3">
      <c r="A56" s="1" t="s">
        <v>62</v>
      </c>
      <c r="B56" s="1" t="s">
        <v>63</v>
      </c>
      <c r="C56" s="308">
        <v>83724.66</v>
      </c>
    </row>
    <row r="57" spans="1:3">
      <c r="A57" s="1" t="s">
        <v>66</v>
      </c>
      <c r="B57" s="1" t="s">
        <v>67</v>
      </c>
      <c r="C57" s="308">
        <v>18168.84</v>
      </c>
    </row>
    <row r="58" spans="1:3">
      <c r="A58" s="1" t="s">
        <v>70</v>
      </c>
      <c r="B58" s="1" t="s">
        <v>71</v>
      </c>
      <c r="C58" s="308">
        <v>7366.76</v>
      </c>
    </row>
    <row r="59" spans="1:3">
      <c r="A59" s="1" t="s">
        <v>74</v>
      </c>
      <c r="B59" s="1" t="s">
        <v>75</v>
      </c>
      <c r="C59" s="308">
        <v>111.85</v>
      </c>
    </row>
    <row r="60" spans="1:3">
      <c r="A60" s="1" t="s">
        <v>78</v>
      </c>
      <c r="B60" s="1" t="s">
        <v>79</v>
      </c>
      <c r="C60" s="308">
        <v>21296.32</v>
      </c>
    </row>
    <row r="61" spans="1:3">
      <c r="A61" s="1" t="s">
        <v>82</v>
      </c>
      <c r="B61" s="1" t="s">
        <v>83</v>
      </c>
      <c r="C61" s="308">
        <v>559306.1</v>
      </c>
    </row>
    <row r="62" spans="1:3">
      <c r="A62" s="1" t="s">
        <v>86</v>
      </c>
      <c r="B62" s="1" t="s">
        <v>87</v>
      </c>
      <c r="C62" s="308">
        <v>44240.26</v>
      </c>
    </row>
    <row r="63" spans="1:3">
      <c r="A63" s="1" t="s">
        <v>90</v>
      </c>
      <c r="B63" s="1" t="s">
        <v>91</v>
      </c>
      <c r="C63" s="308">
        <v>559856.56000000006</v>
      </c>
    </row>
    <row r="64" spans="1:3">
      <c r="A64" s="1" t="s">
        <v>94</v>
      </c>
      <c r="B64" s="1" t="s">
        <v>95</v>
      </c>
      <c r="C64" s="308">
        <v>2401046.9900000002</v>
      </c>
    </row>
    <row r="65" spans="1:3">
      <c r="A65" s="1" t="s">
        <v>98</v>
      </c>
      <c r="B65" s="1" t="s">
        <v>99</v>
      </c>
      <c r="C65" s="308">
        <v>9986138.8200000003</v>
      </c>
    </row>
    <row r="66" spans="1:3">
      <c r="A66" s="1" t="s">
        <v>102</v>
      </c>
      <c r="B66" s="1" t="s">
        <v>103</v>
      </c>
      <c r="C66" s="308">
        <v>793</v>
      </c>
    </row>
    <row r="67" spans="1:3">
      <c r="A67" s="1" t="s">
        <v>106</v>
      </c>
      <c r="B67" s="1" t="s">
        <v>107</v>
      </c>
      <c r="C67" s="308">
        <v>6144.12</v>
      </c>
    </row>
    <row r="68" spans="1:3">
      <c r="A68" s="1" t="s">
        <v>109</v>
      </c>
      <c r="B68" s="1" t="s">
        <v>110</v>
      </c>
      <c r="C68" s="308">
        <v>46960.36</v>
      </c>
    </row>
    <row r="69" spans="1:3">
      <c r="A69" s="1" t="s">
        <v>113</v>
      </c>
      <c r="B69" s="1" t="s">
        <v>114</v>
      </c>
      <c r="C69" s="308">
        <v>185037.49</v>
      </c>
    </row>
    <row r="70" spans="1:3">
      <c r="A70" s="1" t="s">
        <v>115</v>
      </c>
      <c r="B70" s="1" t="s">
        <v>116</v>
      </c>
      <c r="C70" s="308">
        <v>392.84</v>
      </c>
    </row>
    <row r="71" spans="1:3">
      <c r="A71" s="1" t="s">
        <v>119</v>
      </c>
      <c r="B71" s="1" t="s">
        <v>120</v>
      </c>
      <c r="C71" s="308">
        <v>11626.37</v>
      </c>
    </row>
    <row r="72" spans="1:3">
      <c r="A72" s="1" t="s">
        <v>123</v>
      </c>
      <c r="B72" s="1" t="s">
        <v>124</v>
      </c>
      <c r="C72" s="308">
        <v>5007</v>
      </c>
    </row>
    <row r="73" spans="1:3">
      <c r="A73" s="1" t="s">
        <v>127</v>
      </c>
      <c r="B73" s="1" t="s">
        <v>128</v>
      </c>
      <c r="C73" s="308">
        <v>60183.54</v>
      </c>
    </row>
    <row r="74" spans="1:3">
      <c r="A74" s="1" t="s">
        <v>131</v>
      </c>
      <c r="B74" s="1" t="s">
        <v>132</v>
      </c>
      <c r="C74" s="308">
        <v>217118.03</v>
      </c>
    </row>
    <row r="75" spans="1:3">
      <c r="A75" s="1" t="s">
        <v>135</v>
      </c>
      <c r="B75" s="1" t="s">
        <v>136</v>
      </c>
      <c r="C75" s="308">
        <v>442004.39</v>
      </c>
    </row>
    <row r="76" spans="1:3">
      <c r="A76" s="1" t="s">
        <v>139</v>
      </c>
      <c r="B76" s="1" t="s">
        <v>140</v>
      </c>
      <c r="C76" s="307">
        <v>15400606.15</v>
      </c>
    </row>
    <row r="77" spans="1:3">
      <c r="A77" s="1" t="s">
        <v>143</v>
      </c>
      <c r="B77" s="1" t="s">
        <v>144</v>
      </c>
      <c r="C77" s="308">
        <v>135106.71</v>
      </c>
    </row>
    <row r="78" spans="1:3">
      <c r="A78" s="1" t="s">
        <v>145</v>
      </c>
      <c r="B78" s="1" t="s">
        <v>146</v>
      </c>
      <c r="C78" s="308">
        <v>19372.55</v>
      </c>
    </row>
    <row r="79" spans="1:3">
      <c r="A79" s="1" t="s">
        <v>147</v>
      </c>
      <c r="B79" s="1" t="s">
        <v>1670</v>
      </c>
      <c r="C79" s="307">
        <v>154479.26</v>
      </c>
    </row>
    <row r="80" spans="1:3">
      <c r="A80" s="1" t="s">
        <v>149</v>
      </c>
      <c r="B80" s="1" t="s">
        <v>150</v>
      </c>
      <c r="C80" s="307">
        <v>15725170.84</v>
      </c>
    </row>
    <row r="81" spans="1:3">
      <c r="A81" s="1"/>
      <c r="B81" s="1"/>
      <c r="C81" s="307"/>
    </row>
    <row r="82" spans="1:3">
      <c r="A82" s="1" t="s">
        <v>153</v>
      </c>
      <c r="B82" s="1" t="s">
        <v>154</v>
      </c>
      <c r="C82" s="308">
        <v>1464882.06</v>
      </c>
    </row>
    <row r="83" spans="1:3">
      <c r="A83" s="1" t="s">
        <v>155</v>
      </c>
      <c r="B83" s="1" t="s">
        <v>156</v>
      </c>
      <c r="C83" s="308">
        <v>4001.1</v>
      </c>
    </row>
    <row r="84" spans="1:3">
      <c r="A84" s="1" t="s">
        <v>157</v>
      </c>
      <c r="B84" s="1" t="s">
        <v>158</v>
      </c>
      <c r="C84" s="307">
        <v>1468883.16</v>
      </c>
    </row>
    <row r="85" spans="1:3">
      <c r="A85" s="1" t="s">
        <v>159</v>
      </c>
      <c r="B85" s="1" t="s">
        <v>160</v>
      </c>
      <c r="C85" s="308">
        <v>411344.19</v>
      </c>
    </row>
    <row r="86" spans="1:3">
      <c r="A86" s="1" t="s">
        <v>161</v>
      </c>
      <c r="B86" s="1" t="s">
        <v>162</v>
      </c>
      <c r="C86" s="308">
        <v>20313.560000000001</v>
      </c>
    </row>
    <row r="87" spans="1:3">
      <c r="A87" s="1" t="s">
        <v>163</v>
      </c>
      <c r="B87" s="1" t="s">
        <v>164</v>
      </c>
      <c r="C87" s="307">
        <v>431657.75</v>
      </c>
    </row>
    <row r="88" spans="1:3">
      <c r="A88" s="1" t="s">
        <v>165</v>
      </c>
      <c r="B88" s="1" t="s">
        <v>166</v>
      </c>
      <c r="C88" s="308">
        <v>86305.22</v>
      </c>
    </row>
    <row r="89" spans="1:3">
      <c r="A89" s="1" t="s">
        <v>167</v>
      </c>
      <c r="B89" s="1" t="s">
        <v>168</v>
      </c>
      <c r="C89" s="307">
        <v>86305.22</v>
      </c>
    </row>
    <row r="90" spans="1:3">
      <c r="A90" s="1" t="s">
        <v>169</v>
      </c>
      <c r="B90" s="1" t="s">
        <v>170</v>
      </c>
      <c r="C90" s="308">
        <v>137055.5</v>
      </c>
    </row>
    <row r="91" spans="1:3">
      <c r="A91" s="1" t="s">
        <v>171</v>
      </c>
      <c r="B91" s="1" t="s">
        <v>172</v>
      </c>
      <c r="C91" s="308">
        <v>3909.27</v>
      </c>
    </row>
    <row r="92" spans="1:3">
      <c r="A92" s="1" t="s">
        <v>173</v>
      </c>
      <c r="B92" s="1" t="s">
        <v>174</v>
      </c>
      <c r="C92" s="307">
        <v>140964.76999999999</v>
      </c>
    </row>
    <row r="93" spans="1:3">
      <c r="A93" s="1" t="s">
        <v>175</v>
      </c>
      <c r="B93" s="1" t="s">
        <v>176</v>
      </c>
      <c r="C93" s="307">
        <v>2127810.9</v>
      </c>
    </row>
    <row r="94" spans="1:3">
      <c r="A94" s="1"/>
      <c r="B94" s="1"/>
      <c r="C94" s="307"/>
    </row>
    <row r="95" spans="1:3">
      <c r="A95" s="1" t="s">
        <v>177</v>
      </c>
      <c r="B95" s="1" t="s">
        <v>178</v>
      </c>
      <c r="C95" s="308">
        <v>2319.38</v>
      </c>
    </row>
    <row r="96" spans="1:3">
      <c r="A96" s="1" t="s">
        <v>179</v>
      </c>
      <c r="B96" s="1" t="s">
        <v>180</v>
      </c>
      <c r="C96" s="308">
        <v>11850.19</v>
      </c>
    </row>
    <row r="97" spans="1:3">
      <c r="A97" s="1" t="s">
        <v>181</v>
      </c>
      <c r="B97" s="1" t="s">
        <v>182</v>
      </c>
      <c r="C97" s="307">
        <v>14169.57</v>
      </c>
    </row>
    <row r="98" spans="1:3">
      <c r="A98" s="1" t="s">
        <v>183</v>
      </c>
      <c r="B98" s="1" t="s">
        <v>184</v>
      </c>
      <c r="C98" s="308">
        <v>6922.76</v>
      </c>
    </row>
    <row r="99" spans="1:3">
      <c r="A99" s="1" t="s">
        <v>185</v>
      </c>
      <c r="B99" s="1" t="s">
        <v>186</v>
      </c>
      <c r="C99" s="308">
        <v>17230.79</v>
      </c>
    </row>
    <row r="100" spans="1:3">
      <c r="A100" s="1" t="s">
        <v>187</v>
      </c>
      <c r="B100" s="1" t="s">
        <v>188</v>
      </c>
      <c r="C100" s="308">
        <v>201.8</v>
      </c>
    </row>
    <row r="101" spans="1:3">
      <c r="A101" s="1" t="s">
        <v>189</v>
      </c>
      <c r="B101" s="1" t="s">
        <v>190</v>
      </c>
      <c r="C101" s="308">
        <v>6930.62</v>
      </c>
    </row>
    <row r="102" spans="1:3">
      <c r="A102" s="1" t="s">
        <v>191</v>
      </c>
      <c r="B102" s="1" t="s">
        <v>192</v>
      </c>
      <c r="C102" s="308">
        <v>8665.58</v>
      </c>
    </row>
    <row r="103" spans="1:3">
      <c r="A103" s="1" t="s">
        <v>193</v>
      </c>
      <c r="B103" s="1" t="s">
        <v>194</v>
      </c>
      <c r="C103" s="308">
        <v>24657.95</v>
      </c>
    </row>
    <row r="104" spans="1:3">
      <c r="A104" s="1" t="s">
        <v>195</v>
      </c>
      <c r="B104" s="1" t="s">
        <v>196</v>
      </c>
      <c r="C104" s="308">
        <v>1929.62</v>
      </c>
    </row>
    <row r="105" spans="1:3">
      <c r="A105" s="1" t="s">
        <v>197</v>
      </c>
      <c r="B105" s="1" t="s">
        <v>198</v>
      </c>
      <c r="C105" s="308">
        <v>11664.08</v>
      </c>
    </row>
    <row r="106" spans="1:3">
      <c r="A106" s="1" t="s">
        <v>199</v>
      </c>
      <c r="B106" s="1" t="s">
        <v>200</v>
      </c>
      <c r="C106" s="308">
        <v>7084.25</v>
      </c>
    </row>
    <row r="107" spans="1:3">
      <c r="A107" s="1" t="s">
        <v>201</v>
      </c>
      <c r="B107" s="1" t="s">
        <v>202</v>
      </c>
      <c r="C107" s="308">
        <v>305.76</v>
      </c>
    </row>
    <row r="108" spans="1:3">
      <c r="A108" s="1" t="s">
        <v>203</v>
      </c>
      <c r="B108" s="1" t="s">
        <v>204</v>
      </c>
      <c r="C108" s="307">
        <v>85593.21</v>
      </c>
    </row>
    <row r="109" spans="1:3">
      <c r="A109" s="1" t="s">
        <v>205</v>
      </c>
      <c r="B109" s="1" t="s">
        <v>206</v>
      </c>
      <c r="C109" s="308">
        <v>3301000</v>
      </c>
    </row>
    <row r="110" spans="1:3">
      <c r="A110" s="1" t="s">
        <v>207</v>
      </c>
      <c r="B110" s="1" t="s">
        <v>208</v>
      </c>
      <c r="C110" s="307">
        <v>3301000</v>
      </c>
    </row>
    <row r="111" spans="1:3">
      <c r="A111" s="1" t="s">
        <v>209</v>
      </c>
      <c r="B111" s="1" t="s">
        <v>210</v>
      </c>
      <c r="C111" s="307">
        <v>3400762.78</v>
      </c>
    </row>
    <row r="112" spans="1:3">
      <c r="A112" s="1"/>
      <c r="B112" s="1"/>
      <c r="C112" s="307"/>
    </row>
    <row r="113" spans="1:3">
      <c r="A113" s="1" t="s">
        <v>211</v>
      </c>
      <c r="B113" s="1" t="s">
        <v>212</v>
      </c>
      <c r="C113" s="308">
        <v>68151.95</v>
      </c>
    </row>
    <row r="114" spans="1:3">
      <c r="A114" s="1" t="s">
        <v>213</v>
      </c>
      <c r="B114" s="1" t="s">
        <v>214</v>
      </c>
      <c r="C114" s="308">
        <v>30020.67</v>
      </c>
    </row>
    <row r="115" spans="1:3">
      <c r="A115" s="1" t="s">
        <v>215</v>
      </c>
      <c r="B115" s="1" t="s">
        <v>216</v>
      </c>
      <c r="C115" s="308">
        <v>465.7</v>
      </c>
    </row>
    <row r="116" spans="1:3">
      <c r="A116" s="1" t="s">
        <v>217</v>
      </c>
      <c r="B116" s="1" t="s">
        <v>218</v>
      </c>
      <c r="C116" s="308">
        <v>4790.8100000000004</v>
      </c>
    </row>
    <row r="117" spans="1:3">
      <c r="A117" s="1" t="s">
        <v>219</v>
      </c>
      <c r="B117" s="1" t="s">
        <v>220</v>
      </c>
      <c r="C117" s="308">
        <v>9220.33</v>
      </c>
    </row>
    <row r="118" spans="1:3">
      <c r="A118" s="1" t="s">
        <v>221</v>
      </c>
      <c r="B118" s="1" t="s">
        <v>222</v>
      </c>
      <c r="C118" s="308">
        <v>5878.18</v>
      </c>
    </row>
    <row r="119" spans="1:3">
      <c r="A119" s="1" t="s">
        <v>223</v>
      </c>
      <c r="B119" s="1" t="s">
        <v>224</v>
      </c>
      <c r="C119" s="308">
        <v>6442.51</v>
      </c>
    </row>
    <row r="120" spans="1:3">
      <c r="A120" s="1" t="s">
        <v>225</v>
      </c>
      <c r="B120" s="1" t="s">
        <v>226</v>
      </c>
      <c r="C120" s="308">
        <v>4624.01</v>
      </c>
    </row>
    <row r="121" spans="1:3">
      <c r="A121" s="1" t="s">
        <v>227</v>
      </c>
      <c r="B121" s="1" t="s">
        <v>228</v>
      </c>
      <c r="C121" s="308">
        <v>39734.53</v>
      </c>
    </row>
    <row r="122" spans="1:3">
      <c r="A122" s="1" t="s">
        <v>229</v>
      </c>
      <c r="B122" s="1" t="s">
        <v>230</v>
      </c>
      <c r="C122" s="308">
        <v>138.12</v>
      </c>
    </row>
    <row r="123" spans="1:3">
      <c r="A123" s="1" t="s">
        <v>231</v>
      </c>
      <c r="B123" s="1" t="s">
        <v>232</v>
      </c>
      <c r="C123" s="308">
        <v>6563.43</v>
      </c>
    </row>
    <row r="124" spans="1:3">
      <c r="A124" s="1" t="s">
        <v>233</v>
      </c>
      <c r="B124" s="1" t="s">
        <v>234</v>
      </c>
      <c r="C124" s="308">
        <v>10239.040000000001</v>
      </c>
    </row>
    <row r="125" spans="1:3">
      <c r="A125" s="1" t="s">
        <v>235</v>
      </c>
      <c r="B125" s="1" t="s">
        <v>236</v>
      </c>
      <c r="C125" s="308">
        <v>3971.45</v>
      </c>
    </row>
    <row r="126" spans="1:3">
      <c r="A126" s="1" t="s">
        <v>237</v>
      </c>
      <c r="B126" s="1" t="s">
        <v>238</v>
      </c>
      <c r="C126" s="308">
        <v>4737.4399999999996</v>
      </c>
    </row>
    <row r="127" spans="1:3">
      <c r="A127" s="1" t="s">
        <v>239</v>
      </c>
      <c r="B127" s="1" t="s">
        <v>240</v>
      </c>
      <c r="C127" s="308">
        <v>4906.05</v>
      </c>
    </row>
    <row r="128" spans="1:3">
      <c r="A128" s="1" t="s">
        <v>241</v>
      </c>
      <c r="B128" s="1" t="s">
        <v>242</v>
      </c>
      <c r="C128" s="308">
        <v>4906.22</v>
      </c>
    </row>
    <row r="129" spans="1:4">
      <c r="A129" s="1" t="s">
        <v>243</v>
      </c>
      <c r="B129" s="1" t="s">
        <v>244</v>
      </c>
      <c r="C129" s="308">
        <v>41970.59</v>
      </c>
    </row>
    <row r="130" spans="1:4">
      <c r="A130" s="1" t="s">
        <v>245</v>
      </c>
      <c r="B130" s="1" t="s">
        <v>1694</v>
      </c>
      <c r="C130" s="307">
        <v>246761.03</v>
      </c>
    </row>
    <row r="131" spans="1:4">
      <c r="A131" s="1" t="s">
        <v>246</v>
      </c>
      <c r="B131" s="1" t="s">
        <v>247</v>
      </c>
      <c r="C131" s="307">
        <v>246761.03</v>
      </c>
    </row>
    <row r="132" spans="1:4">
      <c r="A132" s="1"/>
      <c r="B132" s="1"/>
      <c r="C132" s="307"/>
    </row>
    <row r="133" spans="1:4">
      <c r="A133" s="1" t="s">
        <v>248</v>
      </c>
      <c r="B133" s="1" t="s">
        <v>249</v>
      </c>
      <c r="C133" s="308">
        <v>5.45</v>
      </c>
    </row>
    <row r="134" spans="1:4">
      <c r="A134" s="1" t="s">
        <v>250</v>
      </c>
      <c r="B134" s="1" t="s">
        <v>251</v>
      </c>
      <c r="C134" s="308">
        <v>35.47</v>
      </c>
    </row>
    <row r="135" spans="1:4">
      <c r="A135" s="1" t="s">
        <v>252</v>
      </c>
      <c r="B135" s="1" t="s">
        <v>253</v>
      </c>
      <c r="C135" s="307">
        <v>40.92</v>
      </c>
    </row>
    <row r="136" spans="1:4">
      <c r="A136" s="1" t="s">
        <v>254</v>
      </c>
      <c r="B136" s="1" t="s">
        <v>255</v>
      </c>
      <c r="C136" s="307">
        <v>40.92</v>
      </c>
    </row>
    <row r="137" spans="1:4">
      <c r="A137" s="1"/>
      <c r="B137" s="1"/>
      <c r="C137" s="307"/>
    </row>
    <row r="138" spans="1:4">
      <c r="A138" s="1" t="s">
        <v>256</v>
      </c>
      <c r="B138" s="1" t="s">
        <v>257</v>
      </c>
      <c r="C138" s="308">
        <v>134443.95000000001</v>
      </c>
    </row>
    <row r="139" spans="1:4">
      <c r="A139" s="1" t="s">
        <v>258</v>
      </c>
      <c r="B139" s="1" t="s">
        <v>259</v>
      </c>
      <c r="C139" s="307">
        <v>134443.95000000001</v>
      </c>
    </row>
    <row r="140" spans="1:4">
      <c r="A140" s="1" t="s">
        <v>260</v>
      </c>
      <c r="B140" s="1" t="s">
        <v>261</v>
      </c>
      <c r="C140" s="307">
        <v>134443.95000000001</v>
      </c>
    </row>
    <row r="141" spans="1:4">
      <c r="A141" s="1"/>
      <c r="B141" s="1"/>
      <c r="C141" s="307"/>
    </row>
    <row r="142" spans="1:4">
      <c r="A142" s="1"/>
      <c r="B142" s="1"/>
      <c r="C142" s="307"/>
    </row>
    <row r="143" spans="1:4">
      <c r="A143" s="1" t="s">
        <v>148</v>
      </c>
      <c r="B143" s="1" t="s">
        <v>2068</v>
      </c>
      <c r="C143" s="307">
        <v>21634990.420000002</v>
      </c>
      <c r="D143" s="314">
        <f>+C38-C143</f>
        <v>762.17999999970198</v>
      </c>
    </row>
  </sheetData>
  <phoneticPr fontId="3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3:L45"/>
  <sheetViews>
    <sheetView topLeftCell="A15" workbookViewId="0">
      <selection activeCell="C31" sqref="C31:J31"/>
    </sheetView>
  </sheetViews>
  <sheetFormatPr defaultRowHeight="12.75"/>
  <cols>
    <col min="1" max="1" width="22.85546875" bestFit="1" customWidth="1"/>
    <col min="2" max="2" width="26.7109375" bestFit="1" customWidth="1"/>
    <col min="3" max="3" width="23.42578125" bestFit="1" customWidth="1"/>
    <col min="4" max="4" width="12" style="1" bestFit="1" customWidth="1"/>
    <col min="5" max="5" width="23.42578125" customWidth="1"/>
    <col min="8" max="8" width="14" style="3" bestFit="1" customWidth="1"/>
    <col min="11" max="12" width="14" bestFit="1" customWidth="1"/>
  </cols>
  <sheetData>
    <row r="3" spans="1:12">
      <c r="A3" s="321"/>
      <c r="B3" s="320" t="s">
        <v>263</v>
      </c>
      <c r="C3" s="327"/>
      <c r="D3" s="348"/>
      <c r="E3" s="346"/>
    </row>
    <row r="4" spans="1:12">
      <c r="A4" s="320" t="s">
        <v>262</v>
      </c>
      <c r="B4" s="321" t="s">
        <v>264</v>
      </c>
      <c r="C4" s="328" t="s">
        <v>265</v>
      </c>
      <c r="D4" s="348"/>
      <c r="E4" s="346"/>
      <c r="G4" t="s">
        <v>262</v>
      </c>
      <c r="H4" s="3" t="s">
        <v>2706</v>
      </c>
      <c r="I4" t="s">
        <v>265</v>
      </c>
    </row>
    <row r="5" spans="1:12">
      <c r="A5" s="321" t="s">
        <v>1168</v>
      </c>
      <c r="B5" s="363">
        <v>5215956</v>
      </c>
      <c r="C5" s="329">
        <v>7902012</v>
      </c>
      <c r="D5" s="349">
        <f>ROUND(C5,0)</f>
        <v>7902012</v>
      </c>
      <c r="E5" s="347"/>
      <c r="G5" t="s">
        <v>1168</v>
      </c>
      <c r="H5" s="3">
        <v>5215956.3499999996</v>
      </c>
      <c r="I5">
        <v>7902012.2599999998</v>
      </c>
      <c r="K5" s="342">
        <f>ROUND(H5,0)</f>
        <v>5215956</v>
      </c>
    </row>
    <row r="6" spans="1:12">
      <c r="A6" s="323" t="s">
        <v>1174</v>
      </c>
      <c r="B6" s="364">
        <v>2549870</v>
      </c>
      <c r="C6" s="331">
        <v>0</v>
      </c>
      <c r="D6" s="349">
        <f t="shared" ref="D6:D43" si="0">ROUND(C6,0)</f>
        <v>0</v>
      </c>
      <c r="E6" s="347"/>
      <c r="G6" t="s">
        <v>1174</v>
      </c>
      <c r="H6" s="3">
        <v>2549870.17</v>
      </c>
      <c r="K6" s="342">
        <f t="shared" ref="K6:K41" si="1">ROUND(H6,0)</f>
        <v>2549870</v>
      </c>
    </row>
    <row r="7" spans="1:12">
      <c r="A7" s="323" t="s">
        <v>1178</v>
      </c>
      <c r="B7" s="364">
        <v>9642810</v>
      </c>
      <c r="C7" s="331">
        <v>7680788</v>
      </c>
      <c r="D7" s="349">
        <f t="shared" si="0"/>
        <v>7680788</v>
      </c>
      <c r="E7" s="347"/>
      <c r="G7" t="s">
        <v>1178</v>
      </c>
      <c r="H7" s="3">
        <v>9642809.5700000003</v>
      </c>
      <c r="I7">
        <v>7680788.0199999996</v>
      </c>
      <c r="K7" s="342">
        <f t="shared" si="1"/>
        <v>9642810</v>
      </c>
    </row>
    <row r="8" spans="1:12">
      <c r="A8" s="323" t="s">
        <v>1204</v>
      </c>
      <c r="B8" s="364">
        <v>1665</v>
      </c>
      <c r="C8" s="331">
        <v>0</v>
      </c>
      <c r="D8" s="349">
        <f t="shared" si="0"/>
        <v>0</v>
      </c>
      <c r="E8" s="347"/>
      <c r="G8" t="s">
        <v>1204</v>
      </c>
      <c r="H8" s="3">
        <v>1665</v>
      </c>
      <c r="K8" s="342">
        <f t="shared" si="1"/>
        <v>1665</v>
      </c>
    </row>
    <row r="9" spans="1:12">
      <c r="A9" s="323" t="s">
        <v>3373</v>
      </c>
      <c r="B9" s="364">
        <v>0</v>
      </c>
      <c r="C9" s="331">
        <v>0</v>
      </c>
      <c r="D9" s="349">
        <f t="shared" si="0"/>
        <v>0</v>
      </c>
      <c r="E9" s="347"/>
      <c r="G9" t="s">
        <v>3373</v>
      </c>
      <c r="H9" s="3">
        <v>0</v>
      </c>
      <c r="K9" s="342">
        <f t="shared" si="1"/>
        <v>0</v>
      </c>
    </row>
    <row r="10" spans="1:12">
      <c r="A10" s="323" t="s">
        <v>3412</v>
      </c>
      <c r="B10" s="364">
        <v>1697174</v>
      </c>
      <c r="C10" s="331">
        <v>2005076</v>
      </c>
      <c r="D10" s="349">
        <f t="shared" si="0"/>
        <v>2005076</v>
      </c>
      <c r="E10" s="347"/>
      <c r="G10" t="s">
        <v>3412</v>
      </c>
      <c r="H10" s="3">
        <v>1697173.69</v>
      </c>
      <c r="I10">
        <v>2005076.21</v>
      </c>
      <c r="K10" s="342">
        <f t="shared" si="1"/>
        <v>1697174</v>
      </c>
    </row>
    <row r="11" spans="1:12">
      <c r="A11" s="323" t="s">
        <v>1578</v>
      </c>
      <c r="B11" s="364">
        <v>11098</v>
      </c>
      <c r="C11" s="331">
        <v>4099</v>
      </c>
      <c r="D11" s="350">
        <f>ROUND(C11,0)+1</f>
        <v>4100</v>
      </c>
      <c r="E11" s="347"/>
      <c r="G11" t="s">
        <v>1578</v>
      </c>
      <c r="H11" s="3">
        <v>11098.06</v>
      </c>
      <c r="I11">
        <v>4098.3599999999997</v>
      </c>
      <c r="K11" s="342">
        <f t="shared" si="1"/>
        <v>11098</v>
      </c>
    </row>
    <row r="12" spans="1:12">
      <c r="A12" s="323" t="s">
        <v>1207</v>
      </c>
      <c r="B12" s="364">
        <v>4258776</v>
      </c>
      <c r="C12" s="331">
        <v>3795824</v>
      </c>
      <c r="D12" s="349">
        <f t="shared" si="0"/>
        <v>3795824</v>
      </c>
      <c r="E12" s="347"/>
      <c r="G12" t="s">
        <v>1207</v>
      </c>
      <c r="H12" s="3">
        <v>4258776.41</v>
      </c>
      <c r="I12">
        <v>3795824.31</v>
      </c>
      <c r="K12" s="342">
        <f t="shared" si="1"/>
        <v>4258776</v>
      </c>
    </row>
    <row r="13" spans="1:12">
      <c r="A13" s="323" t="s">
        <v>1089</v>
      </c>
      <c r="B13" s="364">
        <v>29393</v>
      </c>
      <c r="C13" s="331">
        <v>122981</v>
      </c>
      <c r="D13" s="349">
        <f t="shared" si="0"/>
        <v>122981</v>
      </c>
      <c r="E13" s="347">
        <f>SUM(D5:D13)</f>
        <v>21510781</v>
      </c>
      <c r="G13" t="s">
        <v>1089</v>
      </c>
      <c r="H13" s="3">
        <v>29393</v>
      </c>
      <c r="I13">
        <v>122981.19</v>
      </c>
      <c r="K13" s="342">
        <f t="shared" si="1"/>
        <v>29393</v>
      </c>
      <c r="L13" s="341">
        <f>SUM(K5:K13)</f>
        <v>23406742</v>
      </c>
    </row>
    <row r="14" spans="1:12">
      <c r="A14" s="323" t="s">
        <v>1582</v>
      </c>
      <c r="B14" s="365">
        <v>60768</v>
      </c>
      <c r="C14" s="331">
        <v>0</v>
      </c>
      <c r="D14" s="349">
        <f t="shared" si="0"/>
        <v>0</v>
      </c>
      <c r="E14" s="347"/>
      <c r="G14" t="s">
        <v>1582</v>
      </c>
      <c r="H14" s="3">
        <v>60767.54</v>
      </c>
      <c r="K14" s="343">
        <f t="shared" si="1"/>
        <v>60768</v>
      </c>
    </row>
    <row r="15" spans="1:12">
      <c r="A15" s="323" t="s">
        <v>1585</v>
      </c>
      <c r="B15" s="365">
        <v>144680</v>
      </c>
      <c r="C15" s="331">
        <v>51683</v>
      </c>
      <c r="D15" s="349">
        <f t="shared" si="0"/>
        <v>51683</v>
      </c>
      <c r="E15" s="347"/>
      <c r="G15" t="s">
        <v>1585</v>
      </c>
      <c r="H15" s="3">
        <v>144679.91</v>
      </c>
      <c r="I15">
        <v>51682.61</v>
      </c>
      <c r="K15" s="343">
        <f t="shared" si="1"/>
        <v>144680</v>
      </c>
    </row>
    <row r="16" spans="1:12">
      <c r="A16" s="323" t="s">
        <v>1594</v>
      </c>
      <c r="B16" s="365">
        <v>11500929</v>
      </c>
      <c r="C16" s="331">
        <v>10046323</v>
      </c>
      <c r="D16" s="350">
        <f>ROUND(C16,0)+1</f>
        <v>10046324</v>
      </c>
      <c r="E16" s="347"/>
      <c r="G16" t="s">
        <v>1594</v>
      </c>
      <c r="H16" s="3">
        <v>11500929.079999998</v>
      </c>
      <c r="I16">
        <v>10046322.359999999</v>
      </c>
      <c r="K16" s="343">
        <f t="shared" si="1"/>
        <v>11500929</v>
      </c>
    </row>
    <row r="17" spans="1:11">
      <c r="A17" s="323" t="s">
        <v>1619</v>
      </c>
      <c r="B17" s="365">
        <f>2759223+1</f>
        <v>2759224</v>
      </c>
      <c r="C17" s="331">
        <v>3013129</v>
      </c>
      <c r="D17" s="349">
        <f t="shared" si="0"/>
        <v>3013129</v>
      </c>
      <c r="E17" s="347"/>
      <c r="G17" t="s">
        <v>1619</v>
      </c>
      <c r="H17" s="3">
        <v>2759223.5</v>
      </c>
      <c r="I17">
        <v>3013129.12</v>
      </c>
      <c r="K17" s="343">
        <f>ROUND(H17,0)-1</f>
        <v>2759223</v>
      </c>
    </row>
    <row r="18" spans="1:11">
      <c r="A18" s="323" t="s">
        <v>1635</v>
      </c>
      <c r="B18" s="365">
        <v>1883146</v>
      </c>
      <c r="C18" s="331">
        <v>1833300</v>
      </c>
      <c r="D18" s="349">
        <f t="shared" si="0"/>
        <v>1833300</v>
      </c>
      <c r="E18" s="347"/>
      <c r="G18" t="s">
        <v>1635</v>
      </c>
      <c r="H18" s="3">
        <v>1883146.12</v>
      </c>
      <c r="I18">
        <v>1833300.11</v>
      </c>
      <c r="K18" s="343">
        <f t="shared" si="1"/>
        <v>1883146</v>
      </c>
    </row>
    <row r="19" spans="1:11">
      <c r="A19" s="323" t="s">
        <v>1654</v>
      </c>
      <c r="B19" s="365">
        <f>795129-1</f>
        <v>795128</v>
      </c>
      <c r="C19" s="331">
        <v>603735</v>
      </c>
      <c r="D19" s="349">
        <f t="shared" si="0"/>
        <v>603735</v>
      </c>
      <c r="E19" s="347"/>
      <c r="G19" t="s">
        <v>1654</v>
      </c>
      <c r="H19" s="3">
        <v>795128.5</v>
      </c>
      <c r="I19">
        <v>603735.31000000006</v>
      </c>
      <c r="K19" s="343">
        <f t="shared" si="1"/>
        <v>795129</v>
      </c>
    </row>
    <row r="20" spans="1:11">
      <c r="A20" s="323" t="s">
        <v>1663</v>
      </c>
      <c r="B20" s="365">
        <v>43435</v>
      </c>
      <c r="C20" s="331">
        <v>4694</v>
      </c>
      <c r="D20" s="349">
        <f t="shared" si="0"/>
        <v>4694</v>
      </c>
      <c r="E20" s="347"/>
      <c r="G20" t="s">
        <v>1663</v>
      </c>
      <c r="H20" s="3">
        <v>43434.7</v>
      </c>
      <c r="I20">
        <v>4694</v>
      </c>
      <c r="K20" s="343">
        <f t="shared" si="1"/>
        <v>43435</v>
      </c>
    </row>
    <row r="21" spans="1:11">
      <c r="A21" s="323" t="s">
        <v>1070</v>
      </c>
      <c r="B21" s="365">
        <v>212378</v>
      </c>
      <c r="C21" s="331">
        <v>210575</v>
      </c>
      <c r="D21" s="349">
        <f t="shared" si="0"/>
        <v>210575</v>
      </c>
      <c r="E21" s="347"/>
      <c r="G21" t="s">
        <v>1070</v>
      </c>
      <c r="H21" s="3">
        <v>212377.79</v>
      </c>
      <c r="I21">
        <v>210575.3</v>
      </c>
      <c r="K21" s="343">
        <f t="shared" si="1"/>
        <v>212378</v>
      </c>
    </row>
    <row r="22" spans="1:11">
      <c r="A22" s="323" t="s">
        <v>1896</v>
      </c>
      <c r="B22" s="365">
        <v>0</v>
      </c>
      <c r="C22" s="331">
        <v>4906</v>
      </c>
      <c r="D22" s="349">
        <f t="shared" si="0"/>
        <v>4906</v>
      </c>
      <c r="E22" s="347"/>
      <c r="G22" t="s">
        <v>1896</v>
      </c>
      <c r="H22" s="3">
        <v>0</v>
      </c>
      <c r="I22">
        <v>4906.05</v>
      </c>
      <c r="K22" s="343">
        <f t="shared" si="1"/>
        <v>0</v>
      </c>
    </row>
    <row r="23" spans="1:11">
      <c r="A23" s="323" t="s">
        <v>1097</v>
      </c>
      <c r="B23" s="365">
        <v>155582</v>
      </c>
      <c r="C23" s="331">
        <v>155272</v>
      </c>
      <c r="D23" s="349">
        <f t="shared" si="0"/>
        <v>155272</v>
      </c>
      <c r="E23" s="347"/>
      <c r="G23" t="s">
        <v>1097</v>
      </c>
      <c r="H23" s="3">
        <v>155581.87</v>
      </c>
      <c r="I23">
        <v>155272.26</v>
      </c>
      <c r="K23" s="343">
        <f t="shared" si="1"/>
        <v>155582</v>
      </c>
    </row>
    <row r="24" spans="1:11">
      <c r="A24" s="323" t="s">
        <v>1673</v>
      </c>
      <c r="B24" s="368">
        <v>97744</v>
      </c>
      <c r="C24" s="331">
        <v>114939</v>
      </c>
      <c r="D24" s="349">
        <f t="shared" si="0"/>
        <v>114939</v>
      </c>
      <c r="E24" s="347"/>
      <c r="G24" t="s">
        <v>1673</v>
      </c>
      <c r="H24" s="3">
        <v>97744.3</v>
      </c>
      <c r="I24">
        <v>114939.31710870645</v>
      </c>
      <c r="K24" s="343">
        <f t="shared" si="1"/>
        <v>97744</v>
      </c>
    </row>
    <row r="25" spans="1:11">
      <c r="A25" s="323" t="s">
        <v>1678</v>
      </c>
      <c r="B25" s="368">
        <v>1588465</v>
      </c>
      <c r="C25" s="331">
        <v>1871815</v>
      </c>
      <c r="D25" s="349">
        <f t="shared" si="0"/>
        <v>1871815</v>
      </c>
      <c r="E25" s="347"/>
      <c r="G25" t="s">
        <v>1678</v>
      </c>
      <c r="H25" s="3">
        <v>1588465.47</v>
      </c>
      <c r="I25">
        <v>1871814.9828912937</v>
      </c>
      <c r="K25" s="343">
        <f t="shared" si="1"/>
        <v>1588465</v>
      </c>
    </row>
    <row r="26" spans="1:11">
      <c r="A26" s="323" t="s">
        <v>1693</v>
      </c>
      <c r="B26" s="365">
        <v>375767</v>
      </c>
      <c r="C26" s="331">
        <v>147401</v>
      </c>
      <c r="D26" s="349">
        <f t="shared" si="0"/>
        <v>147401</v>
      </c>
      <c r="E26" s="347"/>
      <c r="G26" t="s">
        <v>1693</v>
      </c>
      <c r="H26" s="3">
        <v>375766.99</v>
      </c>
      <c r="I26">
        <v>147400.76</v>
      </c>
      <c r="K26" s="343">
        <f t="shared" si="1"/>
        <v>375767</v>
      </c>
    </row>
    <row r="27" spans="1:11">
      <c r="A27" s="323" t="s">
        <v>1714</v>
      </c>
      <c r="B27" s="365">
        <v>16967</v>
      </c>
      <c r="C27" s="331">
        <v>14170</v>
      </c>
      <c r="D27" s="349">
        <f t="shared" si="0"/>
        <v>14170</v>
      </c>
      <c r="E27" s="347"/>
      <c r="G27" t="s">
        <v>1714</v>
      </c>
      <c r="H27" s="3">
        <v>16967.03</v>
      </c>
      <c r="I27">
        <v>14169.57</v>
      </c>
      <c r="K27" s="343">
        <f t="shared" si="1"/>
        <v>16967</v>
      </c>
    </row>
    <row r="28" spans="1:11">
      <c r="A28" s="323" t="s">
        <v>1720</v>
      </c>
      <c r="B28" s="365">
        <v>6923</v>
      </c>
      <c r="C28" s="331">
        <v>6923</v>
      </c>
      <c r="D28" s="349">
        <f t="shared" si="0"/>
        <v>6923</v>
      </c>
      <c r="E28" s="347"/>
      <c r="G28" t="s">
        <v>1720</v>
      </c>
      <c r="H28" s="3">
        <v>6922.76</v>
      </c>
      <c r="I28">
        <v>6922.76</v>
      </c>
      <c r="K28" s="343">
        <f t="shared" si="1"/>
        <v>6923</v>
      </c>
    </row>
    <row r="29" spans="1:11">
      <c r="A29" s="323" t="s">
        <v>1723</v>
      </c>
      <c r="B29" s="365">
        <v>78221</v>
      </c>
      <c r="C29" s="331">
        <v>78670</v>
      </c>
      <c r="D29" s="349">
        <f t="shared" si="0"/>
        <v>78670</v>
      </c>
      <c r="E29" s="347"/>
      <c r="G29" t="s">
        <v>1723</v>
      </c>
      <c r="H29" s="3">
        <v>78221.58</v>
      </c>
      <c r="I29">
        <v>78670.45</v>
      </c>
      <c r="K29" s="343">
        <f>ROUND(H29,0)-1</f>
        <v>78221</v>
      </c>
    </row>
    <row r="30" spans="1:11">
      <c r="A30" s="323" t="s">
        <v>1901</v>
      </c>
      <c r="B30" s="365">
        <v>0</v>
      </c>
      <c r="C30" s="331">
        <v>0</v>
      </c>
      <c r="D30" s="349">
        <f t="shared" si="0"/>
        <v>0</v>
      </c>
      <c r="E30" s="347"/>
      <c r="G30" t="s">
        <v>1901</v>
      </c>
      <c r="H30" s="3">
        <v>0</v>
      </c>
      <c r="K30" s="343">
        <f t="shared" si="1"/>
        <v>0</v>
      </c>
    </row>
    <row r="31" spans="1:11">
      <c r="A31" s="323" t="s">
        <v>1904</v>
      </c>
      <c r="B31" s="365">
        <v>3662975</v>
      </c>
      <c r="C31" s="331">
        <v>3301000</v>
      </c>
      <c r="D31" s="349">
        <f t="shared" si="0"/>
        <v>3301000</v>
      </c>
      <c r="E31" s="347"/>
      <c r="G31" t="s">
        <v>1904</v>
      </c>
      <c r="H31" s="3">
        <v>3662975.33</v>
      </c>
      <c r="I31">
        <v>3301000</v>
      </c>
      <c r="K31" s="343">
        <f t="shared" si="1"/>
        <v>3662975</v>
      </c>
    </row>
    <row r="32" spans="1:11">
      <c r="A32" s="323" t="s">
        <v>1906</v>
      </c>
      <c r="B32" s="365">
        <v>0</v>
      </c>
      <c r="C32" s="331">
        <v>0</v>
      </c>
      <c r="D32" s="349">
        <f t="shared" si="0"/>
        <v>0</v>
      </c>
      <c r="E32" s="347">
        <f>SUM(D14:D32)</f>
        <v>21458536</v>
      </c>
      <c r="G32" t="s">
        <v>1906</v>
      </c>
      <c r="H32" s="3">
        <v>0</v>
      </c>
      <c r="K32" s="343">
        <f t="shared" si="1"/>
        <v>0</v>
      </c>
    </row>
    <row r="33" spans="1:12">
      <c r="A33" s="323" t="s">
        <v>1735</v>
      </c>
      <c r="B33" s="330">
        <v>2084</v>
      </c>
      <c r="C33" s="331">
        <v>41</v>
      </c>
      <c r="D33" s="349">
        <f t="shared" si="0"/>
        <v>41</v>
      </c>
      <c r="E33" s="347"/>
      <c r="G33" t="s">
        <v>1735</v>
      </c>
      <c r="H33" s="3">
        <v>2083.69</v>
      </c>
      <c r="I33">
        <v>40.92</v>
      </c>
      <c r="K33" s="343">
        <f t="shared" si="1"/>
        <v>2084</v>
      </c>
    </row>
    <row r="34" spans="1:12">
      <c r="A34" s="323" t="s">
        <v>1732</v>
      </c>
      <c r="B34" s="330">
        <v>-707</v>
      </c>
      <c r="C34" s="331">
        <v>-10808</v>
      </c>
      <c r="D34" s="349">
        <f t="shared" si="0"/>
        <v>-10808</v>
      </c>
      <c r="E34" s="347">
        <f>SUM(D33:D34)</f>
        <v>-10767</v>
      </c>
      <c r="G34" t="s">
        <v>1732</v>
      </c>
      <c r="H34" s="3">
        <v>-706.89</v>
      </c>
      <c r="I34">
        <v>-10807.76</v>
      </c>
      <c r="K34" s="343">
        <f t="shared" si="1"/>
        <v>-707</v>
      </c>
    </row>
    <row r="35" spans="1:12">
      <c r="A35" s="323" t="s">
        <v>1914</v>
      </c>
      <c r="B35" s="330">
        <v>0</v>
      </c>
      <c r="C35" s="331">
        <v>0</v>
      </c>
      <c r="D35" s="349">
        <f t="shared" si="0"/>
        <v>0</v>
      </c>
      <c r="E35" s="347"/>
      <c r="G35" t="s">
        <v>1914</v>
      </c>
      <c r="H35" s="3">
        <v>0</v>
      </c>
      <c r="K35" s="343">
        <f t="shared" si="1"/>
        <v>0</v>
      </c>
    </row>
    <row r="36" spans="1:12">
      <c r="A36" s="323" t="s">
        <v>1740</v>
      </c>
      <c r="B36" s="330">
        <v>-344996</v>
      </c>
      <c r="C36" s="331">
        <v>-114165</v>
      </c>
      <c r="D36" s="349">
        <f t="shared" si="0"/>
        <v>-114165</v>
      </c>
      <c r="E36" s="347"/>
      <c r="G36" t="s">
        <v>1740</v>
      </c>
      <c r="H36" s="3">
        <v>-344995.61</v>
      </c>
      <c r="I36">
        <v>-114164.49</v>
      </c>
      <c r="K36" s="343">
        <f t="shared" si="1"/>
        <v>-344996</v>
      </c>
    </row>
    <row r="37" spans="1:12">
      <c r="A37" s="323" t="s">
        <v>1916</v>
      </c>
      <c r="B37" s="330">
        <v>0</v>
      </c>
      <c r="C37" s="331">
        <v>0</v>
      </c>
      <c r="D37" s="349">
        <f t="shared" si="0"/>
        <v>0</v>
      </c>
      <c r="E37" s="347"/>
      <c r="G37" t="s">
        <v>1916</v>
      </c>
      <c r="H37" s="3">
        <v>0</v>
      </c>
      <c r="K37" s="343">
        <f t="shared" si="1"/>
        <v>0</v>
      </c>
    </row>
    <row r="38" spans="1:12">
      <c r="A38" s="323" t="s">
        <v>1744</v>
      </c>
      <c r="B38" s="330">
        <v>251779</v>
      </c>
      <c r="C38" s="331">
        <v>41971</v>
      </c>
      <c r="D38" s="349">
        <f t="shared" si="0"/>
        <v>41971</v>
      </c>
      <c r="E38" s="347">
        <f>SUM(D35:D38)</f>
        <v>-72194</v>
      </c>
      <c r="G38" t="s">
        <v>1744</v>
      </c>
      <c r="H38" s="3">
        <v>251778.78</v>
      </c>
      <c r="I38">
        <v>41970.59</v>
      </c>
      <c r="K38" s="343">
        <f t="shared" si="1"/>
        <v>251779</v>
      </c>
    </row>
    <row r="39" spans="1:12">
      <c r="A39" s="323" t="s">
        <v>1748</v>
      </c>
      <c r="B39" s="368">
        <v>108710</v>
      </c>
      <c r="C39" s="331">
        <v>134444</v>
      </c>
      <c r="D39" s="349">
        <f t="shared" si="0"/>
        <v>134444</v>
      </c>
      <c r="E39" s="347">
        <f>+D39</f>
        <v>134444</v>
      </c>
      <c r="G39" t="s">
        <v>1748</v>
      </c>
      <c r="H39" s="3">
        <v>108709.59</v>
      </c>
      <c r="I39">
        <v>134443.95000000001</v>
      </c>
      <c r="K39" s="343">
        <f t="shared" si="1"/>
        <v>108710</v>
      </c>
    </row>
    <row r="40" spans="1:12">
      <c r="A40" s="323" t="s">
        <v>1750</v>
      </c>
      <c r="B40" s="368">
        <v>6656</v>
      </c>
      <c r="C40" s="331">
        <v>0</v>
      </c>
      <c r="D40" s="349">
        <f t="shared" si="0"/>
        <v>0</v>
      </c>
      <c r="E40" s="347"/>
      <c r="G40" t="s">
        <v>1750</v>
      </c>
      <c r="H40" s="3">
        <v>6655.9</v>
      </c>
      <c r="K40" s="343">
        <f t="shared" si="1"/>
        <v>6656</v>
      </c>
    </row>
    <row r="41" spans="1:12">
      <c r="A41" s="323" t="s">
        <v>1922</v>
      </c>
      <c r="B41" s="330">
        <v>0</v>
      </c>
      <c r="C41" s="331">
        <v>0</v>
      </c>
      <c r="D41" s="349">
        <f t="shared" si="0"/>
        <v>0</v>
      </c>
      <c r="E41" s="347"/>
      <c r="G41" t="s">
        <v>1922</v>
      </c>
      <c r="H41" s="3">
        <v>0</v>
      </c>
      <c r="K41" s="343">
        <f t="shared" si="1"/>
        <v>0</v>
      </c>
      <c r="L41" s="341">
        <f>SUM(K14:K41)</f>
        <v>23405858</v>
      </c>
    </row>
    <row r="42" spans="1:12">
      <c r="A42" s="323" t="s">
        <v>1923</v>
      </c>
      <c r="B42" s="330">
        <v>0</v>
      </c>
      <c r="C42" s="331">
        <v>0</v>
      </c>
      <c r="D42" s="349">
        <f t="shared" si="0"/>
        <v>0</v>
      </c>
      <c r="E42" s="347"/>
      <c r="G42" t="s">
        <v>1923</v>
      </c>
      <c r="H42" s="3">
        <v>0</v>
      </c>
      <c r="L42" s="341">
        <f>+L13-L41</f>
        <v>884</v>
      </c>
    </row>
    <row r="43" spans="1:12">
      <c r="A43" s="323" t="s">
        <v>266</v>
      </c>
      <c r="B43" s="330"/>
      <c r="C43" s="331"/>
      <c r="D43" s="349">
        <f t="shared" si="0"/>
        <v>0</v>
      </c>
      <c r="E43" s="347">
        <f>+E13-E32-E34-E38-E39</f>
        <v>762</v>
      </c>
      <c r="G43" t="s">
        <v>267</v>
      </c>
      <c r="H43" s="3">
        <v>46812600.179999992</v>
      </c>
      <c r="I43">
        <v>43020798.519999996</v>
      </c>
    </row>
    <row r="44" spans="1:12">
      <c r="A44" s="325" t="s">
        <v>267</v>
      </c>
      <c r="B44" s="332">
        <f>(SUM(B5:B13))-(SUM(B14:B42))</f>
        <v>884</v>
      </c>
      <c r="C44" s="332">
        <f>(SUM(C5:C13))-(SUM(C14:C42))</f>
        <v>762</v>
      </c>
      <c r="D44" s="349"/>
      <c r="E44" s="347"/>
    </row>
    <row r="45" spans="1:12">
      <c r="B45" s="366">
        <v>884.32</v>
      </c>
      <c r="C45" s="367">
        <v>762.18</v>
      </c>
    </row>
  </sheetData>
  <phoneticPr fontId="3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indexed="11"/>
  </sheetPr>
  <dimension ref="A1:M319"/>
  <sheetViews>
    <sheetView zoomScaleNormal="100" workbookViewId="0">
      <pane xSplit="2" ySplit="1" topLeftCell="C241" activePane="bottomRight" state="frozen"/>
      <selection activeCell="C31" sqref="C31:J31"/>
      <selection pane="topRight" activeCell="C31" sqref="C31:J31"/>
      <selection pane="bottomLeft" activeCell="C31" sqref="C31:J31"/>
      <selection pane="bottomRight" activeCell="C31" sqref="C31:J31"/>
    </sheetView>
  </sheetViews>
  <sheetFormatPr defaultRowHeight="12.75"/>
  <cols>
    <col min="1" max="1" width="7.85546875" bestFit="1" customWidth="1"/>
    <col min="2" max="2" width="62.85546875" customWidth="1"/>
    <col min="3" max="3" width="16.5703125" bestFit="1" customWidth="1"/>
    <col min="4" max="4" width="16.140625" bestFit="1" customWidth="1"/>
    <col min="5" max="5" width="14" hidden="1" customWidth="1"/>
    <col min="6" max="6" width="15.42578125" customWidth="1"/>
    <col min="7" max="7" width="12.28515625" hidden="1" customWidth="1"/>
    <col min="8" max="8" width="29.5703125" hidden="1" customWidth="1"/>
    <col min="9" max="9" width="15.85546875" customWidth="1"/>
    <col min="10" max="10" width="15.5703125" customWidth="1"/>
    <col min="11" max="11" width="9.140625" style="319"/>
    <col min="12" max="13" width="14.28515625" style="4" customWidth="1"/>
  </cols>
  <sheetData>
    <row r="1" spans="1:13" ht="33.75">
      <c r="A1" s="6" t="s">
        <v>1757</v>
      </c>
      <c r="B1" s="6" t="s">
        <v>1758</v>
      </c>
      <c r="C1" s="7" t="s">
        <v>1759</v>
      </c>
      <c r="D1" s="7" t="s">
        <v>1760</v>
      </c>
      <c r="E1" s="8" t="s">
        <v>2084</v>
      </c>
      <c r="F1" s="9" t="s">
        <v>1762</v>
      </c>
      <c r="G1" s="10" t="s">
        <v>1763</v>
      </c>
      <c r="H1" s="9" t="s">
        <v>1764</v>
      </c>
      <c r="I1" s="8" t="s">
        <v>1765</v>
      </c>
      <c r="J1" s="8" t="s">
        <v>1766</v>
      </c>
      <c r="K1" s="11" t="s">
        <v>262</v>
      </c>
      <c r="L1" s="8" t="s">
        <v>1761</v>
      </c>
      <c r="M1" s="8" t="s">
        <v>1767</v>
      </c>
    </row>
    <row r="2" spans="1:13">
      <c r="A2" s="16"/>
      <c r="B2" s="17" t="s">
        <v>1169</v>
      </c>
      <c r="C2" s="18">
        <f>SUM(C3:C6)</f>
        <v>0</v>
      </c>
      <c r="D2" s="18">
        <f>SUM(D3:D6)</f>
        <v>5215956.3500000006</v>
      </c>
      <c r="E2" s="18">
        <f>SUM(E3:E6)</f>
        <v>5215956.3500000006</v>
      </c>
      <c r="F2" s="18">
        <f>SUM(F3:F6)</f>
        <v>5215956.3500000006</v>
      </c>
      <c r="G2" s="53">
        <f>+F2-E2</f>
        <v>0</v>
      </c>
      <c r="H2" s="19"/>
      <c r="I2" s="18">
        <f>SUM(I3:I6)</f>
        <v>7902012.2599999998</v>
      </c>
      <c r="J2" s="18">
        <f>SUM(J3:J6)</f>
        <v>-2686055.9099999992</v>
      </c>
      <c r="K2" s="315"/>
      <c r="L2" s="42">
        <v>5215956.3499999996</v>
      </c>
      <c r="M2" s="42">
        <f>+E2-L2</f>
        <v>0</v>
      </c>
    </row>
    <row r="3" spans="1:13">
      <c r="A3" s="16">
        <v>71100000</v>
      </c>
      <c r="B3" s="20" t="s">
        <v>1170</v>
      </c>
      <c r="C3" s="21">
        <f>SUMIF(BIVE_CE!$A$2:$A$198,A3,BIVE_CE!$E$2:$E$198)</f>
        <v>0</v>
      </c>
      <c r="D3" s="21">
        <f>SUMIF(BIVE_CE!$A$2:$A$198,A3,BIVE_CE!$F$2:$F$198)</f>
        <v>2651363</v>
      </c>
      <c r="E3" s="38">
        <f>+D3-C3</f>
        <v>2651363</v>
      </c>
      <c r="F3" s="37">
        <f>+E3</f>
        <v>2651363</v>
      </c>
      <c r="G3" s="53">
        <f>+F3-E3</f>
        <v>0</v>
      </c>
      <c r="H3" s="19"/>
      <c r="I3" s="333">
        <v>7902012.2599999998</v>
      </c>
      <c r="J3" s="21">
        <f>+F3-I3</f>
        <v>-5250649.26</v>
      </c>
      <c r="K3" s="78" t="s">
        <v>1168</v>
      </c>
      <c r="L3" s="40">
        <v>2651363</v>
      </c>
      <c r="M3" s="40">
        <f t="shared" ref="M3:M66" si="0">+E3-L3</f>
        <v>0</v>
      </c>
    </row>
    <row r="4" spans="1:13">
      <c r="A4" s="16">
        <v>71100001</v>
      </c>
      <c r="B4" s="20" t="s">
        <v>1171</v>
      </c>
      <c r="C4" s="21">
        <f>SUMIF(BIVE_CE!$A$2:$A$198,A4,BIVE_CE!$E$2:$E$198)</f>
        <v>0</v>
      </c>
      <c r="D4" s="21">
        <f>SUMIF(BIVE_CE!$A$2:$A$198,A4,BIVE_CE!$F$2:$F$198)</f>
        <v>1583786.37</v>
      </c>
      <c r="E4" s="38">
        <f>+D4-C4</f>
        <v>1583786.37</v>
      </c>
      <c r="F4" s="37">
        <f>+E4</f>
        <v>1583786.37</v>
      </c>
      <c r="G4" s="53">
        <f t="shared" ref="G4:G67" si="1">+F4-E4</f>
        <v>0</v>
      </c>
      <c r="H4" s="19"/>
      <c r="I4" s="333"/>
      <c r="J4" s="21">
        <f>+F4-I4</f>
        <v>1583786.37</v>
      </c>
      <c r="K4" s="78" t="s">
        <v>1168</v>
      </c>
      <c r="L4" s="40">
        <v>1583786.37</v>
      </c>
      <c r="M4" s="40">
        <f t="shared" si="0"/>
        <v>0</v>
      </c>
    </row>
    <row r="5" spans="1:13">
      <c r="A5" s="16">
        <v>71200000</v>
      </c>
      <c r="B5" s="20" t="s">
        <v>1172</v>
      </c>
      <c r="C5" s="21">
        <f>SUMIF(BIVE_CE!$A$2:$A$198,A5,BIVE_CE!$E$2:$E$198)</f>
        <v>0</v>
      </c>
      <c r="D5" s="21">
        <f>SUMIF(BIVE_CE!$A$2:$A$198,A5,BIVE_CE!$F$2:$F$198)</f>
        <v>175463.24</v>
      </c>
      <c r="E5" s="38">
        <f>+D5-C5</f>
        <v>175463.24</v>
      </c>
      <c r="F5" s="37">
        <f>+E5</f>
        <v>175463.24</v>
      </c>
      <c r="G5" s="53">
        <f t="shared" si="1"/>
        <v>0</v>
      </c>
      <c r="H5" s="19"/>
      <c r="I5" s="333"/>
      <c r="J5" s="21">
        <f>+F5-I5</f>
        <v>175463.24</v>
      </c>
      <c r="K5" s="78" t="s">
        <v>1168</v>
      </c>
      <c r="L5" s="40">
        <v>175463.24</v>
      </c>
      <c r="M5" s="40">
        <f t="shared" si="0"/>
        <v>0</v>
      </c>
    </row>
    <row r="6" spans="1:13">
      <c r="A6" s="16">
        <v>71200001</v>
      </c>
      <c r="B6" s="20" t="s">
        <v>1173</v>
      </c>
      <c r="C6" s="21">
        <f>SUMIF(BIVE_CE!$A$2:$A$198,A6,BIVE_CE!$E$2:$E$198)</f>
        <v>0</v>
      </c>
      <c r="D6" s="21">
        <f>SUMIF(BIVE_CE!$A$2:$A$198,A6,BIVE_CE!$F$2:$F$198)</f>
        <v>805343.74</v>
      </c>
      <c r="E6" s="38">
        <f>+D6-C6</f>
        <v>805343.74</v>
      </c>
      <c r="F6" s="37">
        <f>+E6</f>
        <v>805343.74</v>
      </c>
      <c r="G6" s="53">
        <f t="shared" si="1"/>
        <v>0</v>
      </c>
      <c r="H6" s="19"/>
      <c r="I6" s="333"/>
      <c r="J6" s="21">
        <f>+F6-I6</f>
        <v>805343.74</v>
      </c>
      <c r="K6" s="78" t="s">
        <v>1168</v>
      </c>
      <c r="L6" s="40">
        <v>805343.74</v>
      </c>
      <c r="M6" s="40">
        <f t="shared" si="0"/>
        <v>0</v>
      </c>
    </row>
    <row r="7" spans="1:13">
      <c r="A7" s="16"/>
      <c r="B7" s="20"/>
      <c r="C7" s="21"/>
      <c r="D7" s="19"/>
      <c r="E7" s="19"/>
      <c r="F7" s="19"/>
      <c r="G7" s="53">
        <f t="shared" si="1"/>
        <v>0</v>
      </c>
      <c r="H7" s="52"/>
      <c r="I7" s="19"/>
      <c r="J7" s="19"/>
      <c r="K7" s="78"/>
      <c r="L7" s="40"/>
      <c r="M7" s="40">
        <f t="shared" si="0"/>
        <v>0</v>
      </c>
    </row>
    <row r="8" spans="1:13">
      <c r="A8" s="16"/>
      <c r="B8" s="17" t="s">
        <v>1175</v>
      </c>
      <c r="C8" s="18">
        <f>SUM(C9:C10)</f>
        <v>0</v>
      </c>
      <c r="D8" s="18">
        <f>SUM(D9:D10)</f>
        <v>2549870.17</v>
      </c>
      <c r="E8" s="18">
        <f>SUM(E9:E10)</f>
        <v>2549870.17</v>
      </c>
      <c r="F8" s="18">
        <f>SUM(F9:F10)</f>
        <v>2549870.17</v>
      </c>
      <c r="G8" s="53">
        <f t="shared" si="1"/>
        <v>0</v>
      </c>
      <c r="H8" s="19"/>
      <c r="I8" s="18">
        <f>SUM(I9:I10)</f>
        <v>0</v>
      </c>
      <c r="J8" s="18">
        <f>SUM(J9:J10)</f>
        <v>2549870.17</v>
      </c>
      <c r="K8" s="78"/>
      <c r="L8" s="23">
        <v>2549870.17</v>
      </c>
      <c r="M8" s="23">
        <f>+E8-L8</f>
        <v>0</v>
      </c>
    </row>
    <row r="9" spans="1:13">
      <c r="A9" s="16">
        <v>71200002</v>
      </c>
      <c r="B9" s="20" t="s">
        <v>1176</v>
      </c>
      <c r="C9" s="21">
        <f>SUMIF(BIVE_CE!$A$2:$A$198,A9,BIVE_CE!$E$2:$E$198)</f>
        <v>0</v>
      </c>
      <c r="D9" s="21">
        <f>SUMIF(BIVE_CE!$A$2:$A$198,A9,BIVE_CE!$F$2:$F$198)</f>
        <v>877500</v>
      </c>
      <c r="E9" s="38">
        <f>+D9-C9</f>
        <v>877500</v>
      </c>
      <c r="F9" s="37">
        <f>+E9</f>
        <v>877500</v>
      </c>
      <c r="G9" s="53">
        <f t="shared" si="1"/>
        <v>0</v>
      </c>
      <c r="H9" s="19"/>
      <c r="I9" s="333"/>
      <c r="J9" s="21">
        <f>+F9-I9</f>
        <v>877500</v>
      </c>
      <c r="K9" s="78" t="s">
        <v>1174</v>
      </c>
      <c r="L9" s="40">
        <v>877500</v>
      </c>
      <c r="M9" s="40">
        <f t="shared" si="0"/>
        <v>0</v>
      </c>
    </row>
    <row r="10" spans="1:13">
      <c r="A10" s="16">
        <v>71200003</v>
      </c>
      <c r="B10" s="20" t="s">
        <v>1177</v>
      </c>
      <c r="C10" s="21">
        <f>SUMIF(BIVE_CE!$A$2:$A$198,A10,BIVE_CE!$E$2:$E$198)</f>
        <v>0</v>
      </c>
      <c r="D10" s="21">
        <f>SUMIF(BIVE_CE!$A$2:$A$198,A10,BIVE_CE!$F$2:$F$198)</f>
        <v>1672370.17</v>
      </c>
      <c r="E10" s="38">
        <f>+D10-C10</f>
        <v>1672370.17</v>
      </c>
      <c r="F10" s="37">
        <f>+E10</f>
        <v>1672370.17</v>
      </c>
      <c r="G10" s="53">
        <f t="shared" si="1"/>
        <v>0</v>
      </c>
      <c r="H10" s="19"/>
      <c r="I10" s="333"/>
      <c r="J10" s="21">
        <f>+F10-I10</f>
        <v>1672370.17</v>
      </c>
      <c r="K10" s="78" t="s">
        <v>1174</v>
      </c>
      <c r="L10" s="40">
        <v>1672370.17</v>
      </c>
      <c r="M10" s="40">
        <f t="shared" si="0"/>
        <v>0</v>
      </c>
    </row>
    <row r="11" spans="1:13">
      <c r="A11" s="16"/>
      <c r="B11" s="20"/>
      <c r="C11" s="21"/>
      <c r="D11" s="19"/>
      <c r="E11" s="19"/>
      <c r="F11" s="19"/>
      <c r="G11" s="53">
        <f t="shared" si="1"/>
        <v>0</v>
      </c>
      <c r="H11" s="19"/>
      <c r="I11" s="19"/>
      <c r="J11" s="19"/>
      <c r="K11" s="78"/>
      <c r="L11" s="40"/>
      <c r="M11" s="40">
        <f t="shared" si="0"/>
        <v>0</v>
      </c>
    </row>
    <row r="12" spans="1:13">
      <c r="A12" s="16"/>
      <c r="B12" s="17" t="s">
        <v>1768</v>
      </c>
      <c r="C12" s="18">
        <f>SUM(C13:C32)</f>
        <v>0</v>
      </c>
      <c r="D12" s="18">
        <f>SUM(D13:D32)</f>
        <v>7020166.0999999996</v>
      </c>
      <c r="E12" s="18">
        <f>SUM(E13:E32)</f>
        <v>7020166.0999999996</v>
      </c>
      <c r="F12" s="18">
        <f>SUM(F13:F32)</f>
        <v>7020166.0999999996</v>
      </c>
      <c r="G12" s="53">
        <f t="shared" si="1"/>
        <v>0</v>
      </c>
      <c r="H12" s="19"/>
      <c r="I12" s="18">
        <f>SUM(I13:I32)</f>
        <v>7680788.0199999996</v>
      </c>
      <c r="J12" s="18">
        <f>SUM(J13:J32)</f>
        <v>-660621.91999999958</v>
      </c>
      <c r="K12" s="78"/>
      <c r="L12" s="42">
        <v>7020166.0999999996</v>
      </c>
      <c r="M12" s="42">
        <f t="shared" si="0"/>
        <v>0</v>
      </c>
    </row>
    <row r="13" spans="1:13">
      <c r="A13" s="16">
        <v>71202000</v>
      </c>
      <c r="B13" s="20" t="s">
        <v>1180</v>
      </c>
      <c r="C13" s="21">
        <f>SUMIF(BIVE_CE!$A$2:$A$198,A13,BIVE_CE!$E$2:$E$198)</f>
        <v>0</v>
      </c>
      <c r="D13" s="21">
        <f>SUMIF(BIVE_CE!$A$2:$A$198,A13,BIVE_CE!$F$2:$F$198)</f>
        <v>717604</v>
      </c>
      <c r="E13" s="38">
        <f t="shared" ref="E13:E32" si="2">+D13-C13</f>
        <v>717604</v>
      </c>
      <c r="F13" s="37">
        <f t="shared" ref="F13:F32" si="3">+E13</f>
        <v>717604</v>
      </c>
      <c r="G13" s="53">
        <f t="shared" si="1"/>
        <v>0</v>
      </c>
      <c r="H13" s="19"/>
      <c r="I13" s="38">
        <v>7680788.0199999996</v>
      </c>
      <c r="J13" s="21">
        <f t="shared" ref="J13:J32" si="4">+F13-I13</f>
        <v>-6963184.0199999996</v>
      </c>
      <c r="K13" s="78" t="s">
        <v>1178</v>
      </c>
      <c r="L13" s="40">
        <v>717604</v>
      </c>
      <c r="M13" s="40">
        <f t="shared" si="0"/>
        <v>0</v>
      </c>
    </row>
    <row r="14" spans="1:13">
      <c r="A14" s="16">
        <v>71202001</v>
      </c>
      <c r="B14" s="20" t="s">
        <v>1181</v>
      </c>
      <c r="C14" s="21">
        <f>SUMIF(BIVE_CE!$A$2:$A$198,A14,BIVE_CE!$E$2:$E$198)</f>
        <v>0</v>
      </c>
      <c r="D14" s="21">
        <f>SUMIF(BIVE_CE!$A$2:$A$198,A14,BIVE_CE!$F$2:$F$198)</f>
        <v>293422.5</v>
      </c>
      <c r="E14" s="38">
        <f t="shared" si="2"/>
        <v>293422.5</v>
      </c>
      <c r="F14" s="37">
        <f t="shared" si="3"/>
        <v>293422.5</v>
      </c>
      <c r="G14" s="53">
        <f t="shared" si="1"/>
        <v>0</v>
      </c>
      <c r="H14" s="19"/>
      <c r="I14" s="38"/>
      <c r="J14" s="21">
        <f t="shared" si="4"/>
        <v>293422.5</v>
      </c>
      <c r="K14" s="78" t="s">
        <v>1178</v>
      </c>
      <c r="L14" s="40">
        <v>293422.5</v>
      </c>
      <c r="M14" s="40">
        <f t="shared" si="0"/>
        <v>0</v>
      </c>
    </row>
    <row r="15" spans="1:13">
      <c r="A15" s="16">
        <v>71202002</v>
      </c>
      <c r="B15" s="20" t="s">
        <v>1182</v>
      </c>
      <c r="C15" s="21">
        <f>SUMIF(BIVE_CE!$A$2:$A$198,A15,BIVE_CE!$E$2:$E$198)</f>
        <v>0</v>
      </c>
      <c r="D15" s="21">
        <f>SUMIF(BIVE_CE!$A$2:$A$198,A15,BIVE_CE!$F$2:$F$198)</f>
        <v>281302</v>
      </c>
      <c r="E15" s="38">
        <f t="shared" si="2"/>
        <v>281302</v>
      </c>
      <c r="F15" s="37">
        <f t="shared" si="3"/>
        <v>281302</v>
      </c>
      <c r="G15" s="53">
        <f t="shared" si="1"/>
        <v>0</v>
      </c>
      <c r="H15" s="19"/>
      <c r="I15" s="38"/>
      <c r="J15" s="21">
        <f t="shared" si="4"/>
        <v>281302</v>
      </c>
      <c r="K15" s="78" t="s">
        <v>1178</v>
      </c>
      <c r="L15" s="40">
        <v>281302</v>
      </c>
      <c r="M15" s="40">
        <f t="shared" si="0"/>
        <v>0</v>
      </c>
    </row>
    <row r="16" spans="1:13">
      <c r="A16" s="16">
        <v>71202003</v>
      </c>
      <c r="B16" s="20" t="s">
        <v>1183</v>
      </c>
      <c r="C16" s="21">
        <f>SUMIF(BIVE_CE!$A$2:$A$198,A16,BIVE_CE!$E$2:$E$198)</f>
        <v>0</v>
      </c>
      <c r="D16" s="21">
        <f>SUMIF(BIVE_CE!$A$2:$A$198,A16,BIVE_CE!$F$2:$F$198)</f>
        <v>44086</v>
      </c>
      <c r="E16" s="38">
        <f t="shared" si="2"/>
        <v>44086</v>
      </c>
      <c r="F16" s="37">
        <f t="shared" si="3"/>
        <v>44086</v>
      </c>
      <c r="G16" s="53">
        <f t="shared" si="1"/>
        <v>0</v>
      </c>
      <c r="H16" s="19"/>
      <c r="I16" s="38"/>
      <c r="J16" s="21">
        <f t="shared" si="4"/>
        <v>44086</v>
      </c>
      <c r="K16" s="78" t="s">
        <v>1178</v>
      </c>
      <c r="L16" s="40">
        <v>44086</v>
      </c>
      <c r="M16" s="40">
        <f t="shared" si="0"/>
        <v>0</v>
      </c>
    </row>
    <row r="17" spans="1:13">
      <c r="A17" s="16">
        <v>71202004</v>
      </c>
      <c r="B17" s="20" t="s">
        <v>1184</v>
      </c>
      <c r="C17" s="21">
        <f>SUMIF(BIVE_CE!$A$2:$A$198,A17,BIVE_CE!$E$2:$E$198)</f>
        <v>0</v>
      </c>
      <c r="D17" s="21">
        <f>SUMIF(BIVE_CE!$A$2:$A$198,A17,BIVE_CE!$F$2:$F$198)</f>
        <v>40606.5</v>
      </c>
      <c r="E17" s="38">
        <f t="shared" si="2"/>
        <v>40606.5</v>
      </c>
      <c r="F17" s="37">
        <f t="shared" si="3"/>
        <v>40606.5</v>
      </c>
      <c r="G17" s="53">
        <f t="shared" si="1"/>
        <v>0</v>
      </c>
      <c r="H17" s="19"/>
      <c r="I17" s="38"/>
      <c r="J17" s="21">
        <f t="shared" si="4"/>
        <v>40606.5</v>
      </c>
      <c r="K17" s="78" t="s">
        <v>1178</v>
      </c>
      <c r="L17" s="40">
        <v>40606.5</v>
      </c>
      <c r="M17" s="40">
        <f t="shared" si="0"/>
        <v>0</v>
      </c>
    </row>
    <row r="18" spans="1:13">
      <c r="A18" s="16">
        <v>71202005</v>
      </c>
      <c r="B18" s="20" t="s">
        <v>1185</v>
      </c>
      <c r="C18" s="21">
        <f>SUMIF(BIVE_CE!$A$2:$A$198,A18,BIVE_CE!$E$2:$E$198)</f>
        <v>0</v>
      </c>
      <c r="D18" s="21">
        <f>SUMIF(BIVE_CE!$A$2:$A$198,A18,BIVE_CE!$F$2:$F$198)</f>
        <v>137060</v>
      </c>
      <c r="E18" s="38">
        <f t="shared" si="2"/>
        <v>137060</v>
      </c>
      <c r="F18" s="37">
        <f t="shared" si="3"/>
        <v>137060</v>
      </c>
      <c r="G18" s="53">
        <f t="shared" si="1"/>
        <v>0</v>
      </c>
      <c r="H18" s="19"/>
      <c r="I18" s="38"/>
      <c r="J18" s="21">
        <f t="shared" si="4"/>
        <v>137060</v>
      </c>
      <c r="K18" s="78" t="s">
        <v>1178</v>
      </c>
      <c r="L18" s="40">
        <v>137060</v>
      </c>
      <c r="M18" s="40">
        <f t="shared" si="0"/>
        <v>0</v>
      </c>
    </row>
    <row r="19" spans="1:13">
      <c r="A19" s="16">
        <v>71202006</v>
      </c>
      <c r="B19" s="20" t="s">
        <v>1186</v>
      </c>
      <c r="C19" s="21">
        <f>SUMIF(BIVE_CE!$A$2:$A$198,A19,BIVE_CE!$E$2:$E$198)</f>
        <v>0</v>
      </c>
      <c r="D19" s="21">
        <f>SUMIF(BIVE_CE!$A$2:$A$198,A19,BIVE_CE!$F$2:$F$198)</f>
        <v>132649</v>
      </c>
      <c r="E19" s="38">
        <f t="shared" si="2"/>
        <v>132649</v>
      </c>
      <c r="F19" s="37">
        <f t="shared" si="3"/>
        <v>132649</v>
      </c>
      <c r="G19" s="53">
        <f t="shared" si="1"/>
        <v>0</v>
      </c>
      <c r="H19" s="19"/>
      <c r="I19" s="38"/>
      <c r="J19" s="21">
        <f t="shared" si="4"/>
        <v>132649</v>
      </c>
      <c r="K19" s="78" t="s">
        <v>1178</v>
      </c>
      <c r="L19" s="40">
        <v>132649</v>
      </c>
      <c r="M19" s="40">
        <f t="shared" si="0"/>
        <v>0</v>
      </c>
    </row>
    <row r="20" spans="1:13">
      <c r="A20" s="16">
        <v>71202007</v>
      </c>
      <c r="B20" s="20" t="s">
        <v>1187</v>
      </c>
      <c r="C20" s="21">
        <f>SUMIF(BIVE_CE!$A$2:$A$198,A20,BIVE_CE!$E$2:$E$198)</f>
        <v>0</v>
      </c>
      <c r="D20" s="21">
        <f>SUMIF(BIVE_CE!$A$2:$A$198,A20,BIVE_CE!$F$2:$F$198)</f>
        <v>153856</v>
      </c>
      <c r="E20" s="38">
        <f t="shared" si="2"/>
        <v>153856</v>
      </c>
      <c r="F20" s="37">
        <f t="shared" si="3"/>
        <v>153856</v>
      </c>
      <c r="G20" s="53">
        <f t="shared" si="1"/>
        <v>0</v>
      </c>
      <c r="H20" s="19"/>
      <c r="I20" s="38"/>
      <c r="J20" s="21">
        <f t="shared" si="4"/>
        <v>153856</v>
      </c>
      <c r="K20" s="78" t="s">
        <v>1178</v>
      </c>
      <c r="L20" s="40">
        <v>153856</v>
      </c>
      <c r="M20" s="40">
        <f t="shared" si="0"/>
        <v>0</v>
      </c>
    </row>
    <row r="21" spans="1:13">
      <c r="A21" s="16">
        <v>71202008</v>
      </c>
      <c r="B21" s="20" t="s">
        <v>1188</v>
      </c>
      <c r="C21" s="21">
        <f>SUMIF(BIVE_CE!$A$2:$A$198,A21,BIVE_CE!$E$2:$E$198)</f>
        <v>0</v>
      </c>
      <c r="D21" s="21">
        <f>SUMIF(BIVE_CE!$A$2:$A$198,A21,BIVE_CE!$F$2:$F$198)</f>
        <v>45056</v>
      </c>
      <c r="E21" s="38">
        <f t="shared" si="2"/>
        <v>45056</v>
      </c>
      <c r="F21" s="37">
        <f t="shared" si="3"/>
        <v>45056</v>
      </c>
      <c r="G21" s="53">
        <f t="shared" si="1"/>
        <v>0</v>
      </c>
      <c r="H21" s="19"/>
      <c r="I21" s="38"/>
      <c r="J21" s="21">
        <f t="shared" si="4"/>
        <v>45056</v>
      </c>
      <c r="K21" s="78" t="s">
        <v>1178</v>
      </c>
      <c r="L21" s="40">
        <v>45056</v>
      </c>
      <c r="M21" s="40">
        <f t="shared" si="0"/>
        <v>0</v>
      </c>
    </row>
    <row r="22" spans="1:13">
      <c r="A22" s="16">
        <v>71202009</v>
      </c>
      <c r="B22" s="20" t="s">
        <v>1189</v>
      </c>
      <c r="C22" s="21">
        <f>SUMIF(BIVE_CE!$A$2:$A$198,A22,BIVE_CE!$E$2:$E$198)</f>
        <v>0</v>
      </c>
      <c r="D22" s="21">
        <f>SUMIF(BIVE_CE!$A$2:$A$198,A22,BIVE_CE!$F$2:$F$198)</f>
        <v>79168</v>
      </c>
      <c r="E22" s="38">
        <f t="shared" si="2"/>
        <v>79168</v>
      </c>
      <c r="F22" s="37">
        <f t="shared" si="3"/>
        <v>79168</v>
      </c>
      <c r="G22" s="53">
        <f t="shared" si="1"/>
        <v>0</v>
      </c>
      <c r="H22" s="19"/>
      <c r="I22" s="38"/>
      <c r="J22" s="21">
        <f t="shared" si="4"/>
        <v>79168</v>
      </c>
      <c r="K22" s="78" t="s">
        <v>1178</v>
      </c>
      <c r="L22" s="40">
        <v>79168</v>
      </c>
      <c r="M22" s="40">
        <f t="shared" si="0"/>
        <v>0</v>
      </c>
    </row>
    <row r="23" spans="1:13">
      <c r="A23" s="16">
        <v>71202010</v>
      </c>
      <c r="B23" s="20" t="s">
        <v>1190</v>
      </c>
      <c r="C23" s="21">
        <f>SUMIF(BIVE_CE!$A$2:$A$198,A23,BIVE_CE!$E$2:$E$198)</f>
        <v>0</v>
      </c>
      <c r="D23" s="21">
        <f>SUMIF(BIVE_CE!$A$2:$A$198,A23,BIVE_CE!$F$2:$F$198)</f>
        <v>34964</v>
      </c>
      <c r="E23" s="38">
        <f t="shared" si="2"/>
        <v>34964</v>
      </c>
      <c r="F23" s="37">
        <f t="shared" si="3"/>
        <v>34964</v>
      </c>
      <c r="G23" s="53">
        <f t="shared" si="1"/>
        <v>0</v>
      </c>
      <c r="H23" s="19"/>
      <c r="I23" s="38"/>
      <c r="J23" s="21">
        <f t="shared" si="4"/>
        <v>34964</v>
      </c>
      <c r="K23" s="78" t="s">
        <v>1178</v>
      </c>
      <c r="L23" s="40">
        <v>34964</v>
      </c>
      <c r="M23" s="40">
        <f t="shared" si="0"/>
        <v>0</v>
      </c>
    </row>
    <row r="24" spans="1:13">
      <c r="A24" s="16">
        <v>71202011</v>
      </c>
      <c r="B24" s="20" t="s">
        <v>1191</v>
      </c>
      <c r="C24" s="21">
        <f>SUMIF(BIVE_CE!$A$2:$A$198,A24,BIVE_CE!$E$2:$E$198)</f>
        <v>0</v>
      </c>
      <c r="D24" s="21">
        <f>SUMIF(BIVE_CE!$A$2:$A$198,A24,BIVE_CE!$F$2:$F$198)</f>
        <v>79236</v>
      </c>
      <c r="E24" s="38">
        <f t="shared" si="2"/>
        <v>79236</v>
      </c>
      <c r="F24" s="37">
        <f t="shared" si="3"/>
        <v>79236</v>
      </c>
      <c r="G24" s="53">
        <f t="shared" si="1"/>
        <v>0</v>
      </c>
      <c r="H24" s="19"/>
      <c r="I24" s="38"/>
      <c r="J24" s="21">
        <f t="shared" si="4"/>
        <v>79236</v>
      </c>
      <c r="K24" s="78" t="s">
        <v>1178</v>
      </c>
      <c r="L24" s="40">
        <v>79236</v>
      </c>
      <c r="M24" s="40">
        <f t="shared" si="0"/>
        <v>0</v>
      </c>
    </row>
    <row r="25" spans="1:13">
      <c r="A25" s="16">
        <v>71202012</v>
      </c>
      <c r="B25" s="20" t="s">
        <v>1192</v>
      </c>
      <c r="C25" s="21">
        <f>SUMIF(BIVE_CE!$A$2:$A$198,A25,BIVE_CE!$E$2:$E$198)</f>
        <v>0</v>
      </c>
      <c r="D25" s="21">
        <f>SUMIF(BIVE_CE!$A$2:$A$198,A25,BIVE_CE!$F$2:$F$198)</f>
        <v>31392</v>
      </c>
      <c r="E25" s="38">
        <f t="shared" si="2"/>
        <v>31392</v>
      </c>
      <c r="F25" s="37">
        <f t="shared" si="3"/>
        <v>31392</v>
      </c>
      <c r="G25" s="53">
        <f t="shared" si="1"/>
        <v>0</v>
      </c>
      <c r="H25" s="19"/>
      <c r="I25" s="38"/>
      <c r="J25" s="21">
        <f t="shared" si="4"/>
        <v>31392</v>
      </c>
      <c r="K25" s="78" t="s">
        <v>1178</v>
      </c>
      <c r="L25" s="40">
        <v>31392</v>
      </c>
      <c r="M25" s="40">
        <f t="shared" si="0"/>
        <v>0</v>
      </c>
    </row>
    <row r="26" spans="1:13">
      <c r="A26" s="16">
        <v>71202013</v>
      </c>
      <c r="B26" s="20" t="s">
        <v>1193</v>
      </c>
      <c r="C26" s="21">
        <f>SUMIF(BIVE_CE!$A$2:$A$198,A26,BIVE_CE!$E$2:$E$198)</f>
        <v>0</v>
      </c>
      <c r="D26" s="21">
        <f>SUMIF(BIVE_CE!$A$2:$A$198,A26,BIVE_CE!$F$2:$F$198)</f>
        <v>34138</v>
      </c>
      <c r="E26" s="38">
        <f t="shared" si="2"/>
        <v>34138</v>
      </c>
      <c r="F26" s="37">
        <f t="shared" si="3"/>
        <v>34138</v>
      </c>
      <c r="G26" s="53">
        <f t="shared" si="1"/>
        <v>0</v>
      </c>
      <c r="H26" s="19"/>
      <c r="I26" s="38"/>
      <c r="J26" s="21">
        <f t="shared" si="4"/>
        <v>34138</v>
      </c>
      <c r="K26" s="78" t="s">
        <v>1178</v>
      </c>
      <c r="L26" s="40">
        <v>34138</v>
      </c>
      <c r="M26" s="40">
        <f t="shared" si="0"/>
        <v>0</v>
      </c>
    </row>
    <row r="27" spans="1:13">
      <c r="A27" s="16">
        <v>71202014</v>
      </c>
      <c r="B27" s="20" t="s">
        <v>1194</v>
      </c>
      <c r="C27" s="21">
        <f>SUMIF(BIVE_CE!$A$2:$A$198,A27,BIVE_CE!$E$2:$E$198)</f>
        <v>0</v>
      </c>
      <c r="D27" s="21">
        <f>SUMIF(BIVE_CE!$A$2:$A$198,A27,BIVE_CE!$F$2:$F$198)</f>
        <v>65000</v>
      </c>
      <c r="E27" s="38">
        <f t="shared" si="2"/>
        <v>65000</v>
      </c>
      <c r="F27" s="37">
        <f t="shared" si="3"/>
        <v>65000</v>
      </c>
      <c r="G27" s="53">
        <f t="shared" si="1"/>
        <v>0</v>
      </c>
      <c r="H27" s="19"/>
      <c r="I27" s="38"/>
      <c r="J27" s="21">
        <f t="shared" si="4"/>
        <v>65000</v>
      </c>
      <c r="K27" s="78" t="s">
        <v>1178</v>
      </c>
      <c r="L27" s="40">
        <v>65000</v>
      </c>
      <c r="M27" s="40">
        <f t="shared" si="0"/>
        <v>0</v>
      </c>
    </row>
    <row r="28" spans="1:13">
      <c r="A28" s="16">
        <v>71202015</v>
      </c>
      <c r="B28" s="20" t="s">
        <v>1195</v>
      </c>
      <c r="C28" s="21">
        <f>SUMIF(BIVE_CE!$A$2:$A$198,A28,BIVE_CE!$E$2:$E$198)</f>
        <v>0</v>
      </c>
      <c r="D28" s="21">
        <f>SUMIF(BIVE_CE!$A$2:$A$198,A28,BIVE_CE!$F$2:$F$198)</f>
        <v>297200</v>
      </c>
      <c r="E28" s="38">
        <f t="shared" si="2"/>
        <v>297200</v>
      </c>
      <c r="F28" s="37">
        <f t="shared" si="3"/>
        <v>297200</v>
      </c>
      <c r="G28" s="53">
        <f t="shared" si="1"/>
        <v>0</v>
      </c>
      <c r="H28" s="19"/>
      <c r="I28" s="38"/>
      <c r="J28" s="21">
        <f t="shared" si="4"/>
        <v>297200</v>
      </c>
      <c r="K28" s="78" t="s">
        <v>1178</v>
      </c>
      <c r="L28" s="40">
        <v>297200</v>
      </c>
      <c r="M28" s="40">
        <f t="shared" si="0"/>
        <v>0</v>
      </c>
    </row>
    <row r="29" spans="1:13">
      <c r="A29" s="16">
        <v>71202016</v>
      </c>
      <c r="B29" s="20" t="s">
        <v>1196</v>
      </c>
      <c r="C29" s="21">
        <f>SUMIF(BIVE_CE!$A$2:$A$198,A29,BIVE_CE!$E$2:$E$198)</f>
        <v>0</v>
      </c>
      <c r="D29" s="21">
        <f>SUMIF(BIVE_CE!$A$2:$A$198,A29,BIVE_CE!$F$2:$F$198)</f>
        <v>145650</v>
      </c>
      <c r="E29" s="38">
        <f t="shared" si="2"/>
        <v>145650</v>
      </c>
      <c r="F29" s="37">
        <f t="shared" si="3"/>
        <v>145650</v>
      </c>
      <c r="G29" s="53">
        <f t="shared" si="1"/>
        <v>0</v>
      </c>
      <c r="H29" s="19"/>
      <c r="I29" s="38"/>
      <c r="J29" s="21">
        <f t="shared" si="4"/>
        <v>145650</v>
      </c>
      <c r="K29" s="78" t="s">
        <v>1178</v>
      </c>
      <c r="L29" s="40">
        <v>145650</v>
      </c>
      <c r="M29" s="40">
        <f t="shared" si="0"/>
        <v>0</v>
      </c>
    </row>
    <row r="30" spans="1:13">
      <c r="A30" s="16">
        <v>71202017</v>
      </c>
      <c r="B30" s="20" t="s">
        <v>1197</v>
      </c>
      <c r="C30" s="21">
        <f>SUMIF(BIVE_CE!$A$2:$A$198,A30,BIVE_CE!$E$2:$E$198)</f>
        <v>0</v>
      </c>
      <c r="D30" s="21">
        <f>SUMIF(BIVE_CE!$A$2:$A$198,A30,BIVE_CE!$F$2:$F$198)</f>
        <v>3788238</v>
      </c>
      <c r="E30" s="38">
        <f t="shared" si="2"/>
        <v>3788238</v>
      </c>
      <c r="F30" s="37">
        <f t="shared" si="3"/>
        <v>3788238</v>
      </c>
      <c r="G30" s="53">
        <f t="shared" si="1"/>
        <v>0</v>
      </c>
      <c r="H30" s="19"/>
      <c r="I30" s="38"/>
      <c r="J30" s="21">
        <f t="shared" si="4"/>
        <v>3788238</v>
      </c>
      <c r="K30" s="78" t="s">
        <v>1178</v>
      </c>
      <c r="L30" s="40">
        <v>3788238</v>
      </c>
      <c r="M30" s="40">
        <f t="shared" si="0"/>
        <v>0</v>
      </c>
    </row>
    <row r="31" spans="1:13">
      <c r="A31" s="16">
        <v>71202018</v>
      </c>
      <c r="B31" s="20" t="s">
        <v>1198</v>
      </c>
      <c r="C31" s="21">
        <f>SUMIF(BIVE_CE!$A$2:$A$198,A31,BIVE_CE!$E$2:$E$198)</f>
        <v>0</v>
      </c>
      <c r="D31" s="21">
        <f>SUMIF(BIVE_CE!$A$2:$A$198,A31,BIVE_CE!$F$2:$F$198)</f>
        <v>417430.5</v>
      </c>
      <c r="E31" s="38">
        <f t="shared" si="2"/>
        <v>417430.5</v>
      </c>
      <c r="F31" s="37">
        <f t="shared" si="3"/>
        <v>417430.5</v>
      </c>
      <c r="G31" s="53">
        <f t="shared" si="1"/>
        <v>0</v>
      </c>
      <c r="H31" s="19"/>
      <c r="I31" s="38"/>
      <c r="J31" s="21">
        <f t="shared" si="4"/>
        <v>417430.5</v>
      </c>
      <c r="K31" s="78" t="s">
        <v>1178</v>
      </c>
      <c r="L31" s="40">
        <v>417430.5</v>
      </c>
      <c r="M31" s="40">
        <f t="shared" si="0"/>
        <v>0</v>
      </c>
    </row>
    <row r="32" spans="1:13">
      <c r="A32" s="16">
        <v>71202019</v>
      </c>
      <c r="B32" s="20" t="s">
        <v>1199</v>
      </c>
      <c r="C32" s="21">
        <f>SUMIF(BIVE_CE!$A$2:$A$198,A32,BIVE_CE!$E$2:$E$198)</f>
        <v>0</v>
      </c>
      <c r="D32" s="21">
        <f>SUMIF(BIVE_CE!$A$2:$A$198,A32,BIVE_CE!$F$2:$F$198)</f>
        <v>202107.6</v>
      </c>
      <c r="E32" s="38">
        <f t="shared" si="2"/>
        <v>202107.6</v>
      </c>
      <c r="F32" s="37">
        <f t="shared" si="3"/>
        <v>202107.6</v>
      </c>
      <c r="G32" s="53">
        <f t="shared" si="1"/>
        <v>0</v>
      </c>
      <c r="H32" s="19"/>
      <c r="I32" s="38"/>
      <c r="J32" s="21">
        <f t="shared" si="4"/>
        <v>202107.6</v>
      </c>
      <c r="K32" s="78" t="s">
        <v>1178</v>
      </c>
      <c r="L32" s="40">
        <v>202107.6</v>
      </c>
      <c r="M32" s="40">
        <f t="shared" si="0"/>
        <v>0</v>
      </c>
    </row>
    <row r="33" spans="1:13">
      <c r="A33" s="16"/>
      <c r="B33" s="20"/>
      <c r="C33" s="21"/>
      <c r="D33" s="19"/>
      <c r="E33" s="19"/>
      <c r="F33" s="19"/>
      <c r="G33" s="53">
        <f t="shared" si="1"/>
        <v>0</v>
      </c>
      <c r="H33" s="19"/>
      <c r="I33" s="19"/>
      <c r="J33" s="19"/>
      <c r="K33" s="78"/>
      <c r="L33" s="40"/>
      <c r="M33" s="40">
        <f t="shared" si="0"/>
        <v>0</v>
      </c>
    </row>
    <row r="34" spans="1:13">
      <c r="A34" s="16"/>
      <c r="B34" s="17" t="s">
        <v>1179</v>
      </c>
      <c r="C34" s="18">
        <f>SUM(C35:C39)</f>
        <v>0</v>
      </c>
      <c r="D34" s="18">
        <f>SUM(D35:D39)</f>
        <v>2622643.4700000002</v>
      </c>
      <c r="E34" s="18">
        <f>SUM(E35:E39)</f>
        <v>2622643.4700000002</v>
      </c>
      <c r="F34" s="18">
        <f>SUM(F35:F39)</f>
        <v>2622643.4700000002</v>
      </c>
      <c r="G34" s="53">
        <f t="shared" si="1"/>
        <v>0</v>
      </c>
      <c r="H34" s="19"/>
      <c r="I34" s="18">
        <f>SUM(I35:I39)</f>
        <v>0</v>
      </c>
      <c r="J34" s="18">
        <f>SUM(J35:J39)</f>
        <v>2622643.4700000002</v>
      </c>
      <c r="K34" s="78"/>
      <c r="L34" s="43">
        <v>2622643.4700000002</v>
      </c>
      <c r="M34" s="43">
        <f t="shared" si="0"/>
        <v>0</v>
      </c>
    </row>
    <row r="35" spans="1:13">
      <c r="A35" s="16">
        <v>71203000</v>
      </c>
      <c r="B35" s="20" t="s">
        <v>1200</v>
      </c>
      <c r="C35" s="21">
        <f>SUMIF(BIVE_CE!$A$2:$A$198,A35,BIVE_CE!$E$2:$E$198)</f>
        <v>0</v>
      </c>
      <c r="D35" s="21">
        <f>SUMIF(BIVE_CE!$A$2:$A$198,A35,BIVE_CE!$F$2:$F$198)</f>
        <v>216637.09</v>
      </c>
      <c r="E35" s="38">
        <f>+D35-C35</f>
        <v>216637.09</v>
      </c>
      <c r="F35" s="37">
        <f>+E35</f>
        <v>216637.09</v>
      </c>
      <c r="G35" s="53">
        <f t="shared" si="1"/>
        <v>0</v>
      </c>
      <c r="H35" s="19"/>
      <c r="I35" s="38"/>
      <c r="J35" s="21">
        <f>+F35-I35</f>
        <v>216637.09</v>
      </c>
      <c r="K35" s="78" t="s">
        <v>1178</v>
      </c>
      <c r="L35" s="40">
        <v>216637.09</v>
      </c>
      <c r="M35" s="40">
        <f t="shared" si="0"/>
        <v>0</v>
      </c>
    </row>
    <row r="36" spans="1:13">
      <c r="A36" s="16">
        <v>71203001</v>
      </c>
      <c r="B36" s="20" t="s">
        <v>1201</v>
      </c>
      <c r="C36" s="21">
        <f>SUMIF(BIVE_CE!$A$2:$A$198,A36,BIVE_CE!$E$2:$E$198)</f>
        <v>0</v>
      </c>
      <c r="D36" s="21">
        <f>SUMIF(BIVE_CE!$A$2:$A$198,A36,BIVE_CE!$F$2:$F$198)</f>
        <v>1370721.74</v>
      </c>
      <c r="E36" s="38">
        <f>+D36-C36</f>
        <v>1370721.74</v>
      </c>
      <c r="F36" s="37">
        <f>+E36</f>
        <v>1370721.74</v>
      </c>
      <c r="G36" s="53">
        <f t="shared" si="1"/>
        <v>0</v>
      </c>
      <c r="H36" s="19"/>
      <c r="I36" s="38"/>
      <c r="J36" s="21">
        <f>+F36-I36</f>
        <v>1370721.74</v>
      </c>
      <c r="K36" s="78" t="s">
        <v>1178</v>
      </c>
      <c r="L36" s="40">
        <v>1370721.74</v>
      </c>
      <c r="M36" s="40">
        <f t="shared" si="0"/>
        <v>0</v>
      </c>
    </row>
    <row r="37" spans="1:13">
      <c r="A37" s="16">
        <v>71203002</v>
      </c>
      <c r="B37" s="20" t="s">
        <v>1202</v>
      </c>
      <c r="C37" s="21">
        <f>SUMIF(BIVE_CE!$A$2:$A$198,A37,BIVE_CE!$E$2:$E$198)</f>
        <v>0</v>
      </c>
      <c r="D37" s="21">
        <f>SUMIF(BIVE_CE!$A$2:$A$198,A37,BIVE_CE!$F$2:$F$198)</f>
        <v>211694.57</v>
      </c>
      <c r="E37" s="38">
        <f>+D37-C37</f>
        <v>211694.57</v>
      </c>
      <c r="F37" s="37">
        <f>+E37</f>
        <v>211694.57</v>
      </c>
      <c r="G37" s="53">
        <f t="shared" si="1"/>
        <v>0</v>
      </c>
      <c r="H37" s="19"/>
      <c r="I37" s="38"/>
      <c r="J37" s="21">
        <f>+F37-I37</f>
        <v>211694.57</v>
      </c>
      <c r="K37" s="78" t="s">
        <v>1178</v>
      </c>
      <c r="L37" s="40">
        <v>211694.57</v>
      </c>
      <c r="M37" s="40">
        <f t="shared" si="0"/>
        <v>0</v>
      </c>
    </row>
    <row r="38" spans="1:13">
      <c r="A38" s="16">
        <v>71203003</v>
      </c>
      <c r="B38" s="20" t="s">
        <v>1771</v>
      </c>
      <c r="C38" s="21">
        <f>SUMIF(BIVE_CE!$A$2:$A$198,A38,BIVE_CE!$E$2:$E$198)</f>
        <v>0</v>
      </c>
      <c r="D38" s="21">
        <f>SUMIF(BIVE_CE!$A$2:$A$198,A38,BIVE_CE!$F$2:$F$198)</f>
        <v>0</v>
      </c>
      <c r="E38" s="38">
        <f>+D38-C38</f>
        <v>0</v>
      </c>
      <c r="F38" s="37">
        <f>+E38</f>
        <v>0</v>
      </c>
      <c r="G38" s="53">
        <f t="shared" si="1"/>
        <v>0</v>
      </c>
      <c r="H38" s="19"/>
      <c r="I38" s="38"/>
      <c r="J38" s="21">
        <f>+F38-I38</f>
        <v>0</v>
      </c>
      <c r="K38" s="78" t="s">
        <v>1178</v>
      </c>
      <c r="L38" s="40">
        <v>0</v>
      </c>
      <c r="M38" s="40">
        <f t="shared" si="0"/>
        <v>0</v>
      </c>
    </row>
    <row r="39" spans="1:13">
      <c r="A39" s="16">
        <v>71203004</v>
      </c>
      <c r="B39" s="20" t="s">
        <v>1203</v>
      </c>
      <c r="C39" s="21">
        <f>SUMIF(BIVE_CE!$A$2:$A$198,A39,BIVE_CE!$E$2:$E$198)</f>
        <v>0</v>
      </c>
      <c r="D39" s="21">
        <f>SUMIF(BIVE_CE!$A$2:$A$198,A39,BIVE_CE!$F$2:$F$198)</f>
        <v>823590.07000000007</v>
      </c>
      <c r="E39" s="38">
        <f>+D39-C39</f>
        <v>823590.07000000007</v>
      </c>
      <c r="F39" s="37">
        <f>+E39</f>
        <v>823590.07000000007</v>
      </c>
      <c r="G39" s="53">
        <f t="shared" si="1"/>
        <v>0</v>
      </c>
      <c r="H39" s="19"/>
      <c r="I39" s="38"/>
      <c r="J39" s="21">
        <f>+F39-I39</f>
        <v>823590.07000000007</v>
      </c>
      <c r="K39" s="78" t="s">
        <v>1178</v>
      </c>
      <c r="L39" s="40">
        <v>823590.07</v>
      </c>
      <c r="M39" s="40">
        <f t="shared" si="0"/>
        <v>0</v>
      </c>
    </row>
    <row r="40" spans="1:13">
      <c r="A40" s="16"/>
      <c r="B40" s="20"/>
      <c r="C40" s="21"/>
      <c r="D40" s="19"/>
      <c r="E40" s="19"/>
      <c r="F40" s="19"/>
      <c r="G40" s="53">
        <f t="shared" si="1"/>
        <v>0</v>
      </c>
      <c r="H40" s="19"/>
      <c r="I40" s="19"/>
      <c r="J40" s="19"/>
      <c r="K40" s="78"/>
      <c r="L40" s="40"/>
      <c r="M40" s="40">
        <f t="shared" si="0"/>
        <v>0</v>
      </c>
    </row>
    <row r="41" spans="1:13">
      <c r="A41" s="16"/>
      <c r="B41" s="17" t="s">
        <v>1205</v>
      </c>
      <c r="C41" s="18">
        <f>+C42</f>
        <v>0</v>
      </c>
      <c r="D41" s="18">
        <f>+D42</f>
        <v>1665</v>
      </c>
      <c r="E41" s="18">
        <f>+E42</f>
        <v>1665</v>
      </c>
      <c r="F41" s="18">
        <f>+F42</f>
        <v>1665</v>
      </c>
      <c r="G41" s="53">
        <f t="shared" si="1"/>
        <v>0</v>
      </c>
      <c r="H41" s="19"/>
      <c r="I41" s="18">
        <f>+I42</f>
        <v>0</v>
      </c>
      <c r="J41" s="18">
        <f>+J42</f>
        <v>1665</v>
      </c>
      <c r="K41" s="78"/>
      <c r="L41" s="42">
        <v>1665</v>
      </c>
      <c r="M41" s="42">
        <f t="shared" si="0"/>
        <v>0</v>
      </c>
    </row>
    <row r="42" spans="1:13">
      <c r="A42" s="16">
        <v>71203005</v>
      </c>
      <c r="B42" s="20" t="s">
        <v>1206</v>
      </c>
      <c r="C42" s="21">
        <f>SUMIF(BIVE_CE!$A$2:$A$198,A42,BIVE_CE!$E$2:$E$198)</f>
        <v>0</v>
      </c>
      <c r="D42" s="21">
        <f>SUMIF(BIVE_CE!$A$2:$A$198,A42,BIVE_CE!$F$2:$F$198)</f>
        <v>1665</v>
      </c>
      <c r="E42" s="38">
        <f>+D42-C42</f>
        <v>1665</v>
      </c>
      <c r="F42" s="37">
        <f>+E42</f>
        <v>1665</v>
      </c>
      <c r="G42" s="53">
        <f t="shared" si="1"/>
        <v>0</v>
      </c>
      <c r="H42" s="19"/>
      <c r="I42" s="38"/>
      <c r="J42" s="21">
        <f>+F42-I42</f>
        <v>1665</v>
      </c>
      <c r="K42" s="78" t="s">
        <v>1204</v>
      </c>
      <c r="L42" s="40">
        <v>1665</v>
      </c>
      <c r="M42" s="40">
        <f t="shared" si="0"/>
        <v>0</v>
      </c>
    </row>
    <row r="43" spans="1:13">
      <c r="A43" s="16"/>
      <c r="B43" s="20"/>
      <c r="C43" s="21"/>
      <c r="D43" s="19"/>
      <c r="E43" s="19"/>
      <c r="F43" s="19"/>
      <c r="G43" s="53">
        <f t="shared" si="1"/>
        <v>0</v>
      </c>
      <c r="H43" s="19"/>
      <c r="I43" s="19"/>
      <c r="J43" s="19"/>
      <c r="K43" s="78"/>
      <c r="L43" s="40"/>
      <c r="M43" s="40">
        <f t="shared" si="0"/>
        <v>0</v>
      </c>
    </row>
    <row r="44" spans="1:13">
      <c r="A44" s="16"/>
      <c r="B44" s="17" t="s">
        <v>1772</v>
      </c>
      <c r="C44" s="18">
        <f>+C45</f>
        <v>0</v>
      </c>
      <c r="D44" s="18">
        <f>+D45</f>
        <v>0</v>
      </c>
      <c r="E44" s="18">
        <f>+E45</f>
        <v>0</v>
      </c>
      <c r="F44" s="18">
        <f>+F45</f>
        <v>0</v>
      </c>
      <c r="G44" s="53">
        <f t="shared" si="1"/>
        <v>0</v>
      </c>
      <c r="H44" s="19"/>
      <c r="I44" s="18">
        <f>+I45</f>
        <v>0</v>
      </c>
      <c r="J44" s="18">
        <f>+J45</f>
        <v>0</v>
      </c>
      <c r="K44" s="78"/>
      <c r="L44" s="40">
        <v>0</v>
      </c>
      <c r="M44" s="40">
        <f t="shared" si="0"/>
        <v>0</v>
      </c>
    </row>
    <row r="45" spans="1:13">
      <c r="A45" s="16">
        <v>72000000</v>
      </c>
      <c r="B45" s="20" t="s">
        <v>2060</v>
      </c>
      <c r="C45" s="21">
        <f>SUMIF(BIVE_CE!$A$2:$A$198,A45,BIVE_CE!$E$2:$E$198)</f>
        <v>0</v>
      </c>
      <c r="D45" s="21">
        <f>SUMIF(BIVE_CE!$A$2:$A$198,A45,BIVE_CE!$F$2:$F$198)</f>
        <v>0</v>
      </c>
      <c r="E45" s="38">
        <f>+D45-C45</f>
        <v>0</v>
      </c>
      <c r="F45" s="37">
        <f>+E45</f>
        <v>0</v>
      </c>
      <c r="G45" s="53">
        <f t="shared" si="1"/>
        <v>0</v>
      </c>
      <c r="H45" s="19"/>
      <c r="I45" s="38"/>
      <c r="J45" s="21">
        <f>+F45-I45</f>
        <v>0</v>
      </c>
      <c r="K45" s="78" t="s">
        <v>3373</v>
      </c>
      <c r="L45" s="40">
        <v>0</v>
      </c>
      <c r="M45" s="40">
        <f t="shared" si="0"/>
        <v>0</v>
      </c>
    </row>
    <row r="46" spans="1:13">
      <c r="A46" s="16"/>
      <c r="B46" s="20"/>
      <c r="C46" s="21"/>
      <c r="D46" s="19"/>
      <c r="E46" s="19"/>
      <c r="F46" s="19"/>
      <c r="G46" s="53">
        <f t="shared" si="1"/>
        <v>0</v>
      </c>
      <c r="H46" s="19"/>
      <c r="I46" s="19"/>
      <c r="J46" s="19"/>
      <c r="K46" s="78"/>
      <c r="L46" s="40"/>
      <c r="M46" s="40">
        <f t="shared" si="0"/>
        <v>0</v>
      </c>
    </row>
    <row r="47" spans="1:13">
      <c r="A47" s="16"/>
      <c r="B47" s="17" t="s">
        <v>1773</v>
      </c>
      <c r="C47" s="18">
        <f>SUM(C48:C52)</f>
        <v>0</v>
      </c>
      <c r="D47" s="18">
        <f>SUM(D48:D52)</f>
        <v>1697173.69</v>
      </c>
      <c r="E47" s="18">
        <f>SUM(E48:E52)</f>
        <v>1697173.69</v>
      </c>
      <c r="F47" s="18">
        <f>SUM(F48:F52)</f>
        <v>1697173.69</v>
      </c>
      <c r="G47" s="53">
        <f t="shared" si="1"/>
        <v>0</v>
      </c>
      <c r="H47" s="19"/>
      <c r="I47" s="18">
        <f>SUM(I48:I52)</f>
        <v>2005076.21</v>
      </c>
      <c r="J47" s="18">
        <f>SUM(J48:J52)</f>
        <v>-307902.52000000008</v>
      </c>
      <c r="K47" s="78"/>
      <c r="L47" s="42">
        <v>0</v>
      </c>
      <c r="M47" s="42">
        <f t="shared" si="0"/>
        <v>1697173.69</v>
      </c>
    </row>
    <row r="48" spans="1:13">
      <c r="A48" s="16">
        <v>73100000</v>
      </c>
      <c r="B48" s="20" t="s">
        <v>1774</v>
      </c>
      <c r="C48" s="21">
        <f>SUMIF(BIVE_CE!$A$2:$A$198,A48,BIVE_CE!$E$2:$E$198)</f>
        <v>0</v>
      </c>
      <c r="D48" s="21">
        <f>SUMIF(BIVE_CE!$A$2:$A$198,A48,BIVE_CE!$F$2:$F$198)</f>
        <v>172542.26</v>
      </c>
      <c r="E48" s="38">
        <f>+D48-C48</f>
        <v>172542.26</v>
      </c>
      <c r="F48" s="37">
        <f>+E48</f>
        <v>172542.26</v>
      </c>
      <c r="G48" s="53">
        <f t="shared" si="1"/>
        <v>0</v>
      </c>
      <c r="H48" s="19"/>
      <c r="I48" s="38"/>
      <c r="J48" s="21">
        <f>+F48-I48</f>
        <v>172542.26</v>
      </c>
      <c r="K48" s="78" t="s">
        <v>3412</v>
      </c>
      <c r="L48" s="40">
        <v>0</v>
      </c>
      <c r="M48" s="40">
        <f t="shared" si="0"/>
        <v>172542.26</v>
      </c>
    </row>
    <row r="49" spans="1:13">
      <c r="A49" s="16">
        <v>73100001</v>
      </c>
      <c r="B49" s="20" t="s">
        <v>1775</v>
      </c>
      <c r="C49" s="21">
        <f>SUMIF(BIVE_CE!$A$2:$A$198,A49,BIVE_CE!$E$2:$E$198)</f>
        <v>0</v>
      </c>
      <c r="D49" s="21">
        <f>SUMIF(BIVE_CE!$A$2:$A$198,A49,BIVE_CE!$F$2:$F$198)</f>
        <v>8114.32</v>
      </c>
      <c r="E49" s="38">
        <f>+D49-C49</f>
        <v>8114.32</v>
      </c>
      <c r="F49" s="37">
        <f>+E49</f>
        <v>8114.32</v>
      </c>
      <c r="G49" s="53">
        <f t="shared" si="1"/>
        <v>0</v>
      </c>
      <c r="H49" s="19"/>
      <c r="I49" s="38">
        <v>487076.21</v>
      </c>
      <c r="J49" s="21">
        <f>+F49-I49</f>
        <v>-478961.89</v>
      </c>
      <c r="K49" s="78" t="s">
        <v>3412</v>
      </c>
      <c r="L49" s="40">
        <v>0</v>
      </c>
      <c r="M49" s="40">
        <f t="shared" si="0"/>
        <v>8114.32</v>
      </c>
    </row>
    <row r="50" spans="1:13">
      <c r="A50" s="16">
        <v>73100002</v>
      </c>
      <c r="B50" s="20" t="s">
        <v>1776</v>
      </c>
      <c r="C50" s="21">
        <f>SUMIF(BIVE_CE!$A$2:$A$198,A50,BIVE_CE!$E$2:$E$198)</f>
        <v>0</v>
      </c>
      <c r="D50" s="21">
        <f>SUMIF(BIVE_CE!$A$2:$A$198,A50,BIVE_CE!$F$2:$F$198)</f>
        <v>1234414.93</v>
      </c>
      <c r="E50" s="38">
        <f>+D50-C50</f>
        <v>1234414.93</v>
      </c>
      <c r="F50" s="37">
        <f>+E50</f>
        <v>1234414.93</v>
      </c>
      <c r="G50" s="53">
        <f t="shared" si="1"/>
        <v>0</v>
      </c>
      <c r="H50" s="19"/>
      <c r="I50" s="38">
        <v>1518000</v>
      </c>
      <c r="J50" s="21">
        <f>+F50-I50</f>
        <v>-283585.07000000007</v>
      </c>
      <c r="K50" s="78" t="s">
        <v>3412</v>
      </c>
      <c r="L50" s="40">
        <v>0</v>
      </c>
      <c r="M50" s="40">
        <f t="shared" si="0"/>
        <v>1234414.93</v>
      </c>
    </row>
    <row r="51" spans="1:13">
      <c r="A51" s="16">
        <v>73100003</v>
      </c>
      <c r="B51" s="20" t="s">
        <v>1777</v>
      </c>
      <c r="C51" s="21">
        <f>SUMIF(BIVE_CE!$A$2:$A$198,A51,BIVE_CE!$E$2:$E$198)</f>
        <v>0</v>
      </c>
      <c r="D51" s="21">
        <f>SUMIF(BIVE_CE!$A$2:$A$198,A51,BIVE_CE!$F$2:$F$198)</f>
        <v>0</v>
      </c>
      <c r="E51" s="38">
        <f>+D51-C51</f>
        <v>0</v>
      </c>
      <c r="F51" s="37">
        <f>+E51</f>
        <v>0</v>
      </c>
      <c r="G51" s="53">
        <f t="shared" si="1"/>
        <v>0</v>
      </c>
      <c r="H51" s="19"/>
      <c r="I51" s="38"/>
      <c r="J51" s="21">
        <f>+F51-I51</f>
        <v>0</v>
      </c>
      <c r="K51" s="78" t="s">
        <v>3412</v>
      </c>
      <c r="L51" s="40">
        <v>0</v>
      </c>
      <c r="M51" s="40">
        <f t="shared" si="0"/>
        <v>0</v>
      </c>
    </row>
    <row r="52" spans="1:13">
      <c r="A52" s="16">
        <v>73100004</v>
      </c>
      <c r="B52" s="20" t="s">
        <v>1778</v>
      </c>
      <c r="C52" s="21">
        <f>SUMIF(BIVE_CE!$A$2:$A$198,A52,BIVE_CE!$E$2:$E$198)</f>
        <v>0</v>
      </c>
      <c r="D52" s="21">
        <f>SUMIF(BIVE_CE!$A$2:$A$198,A52,BIVE_CE!$F$2:$F$198)</f>
        <v>282102.18</v>
      </c>
      <c r="E52" s="38">
        <f>+D52-C52</f>
        <v>282102.18</v>
      </c>
      <c r="F52" s="37">
        <f>+E52</f>
        <v>282102.18</v>
      </c>
      <c r="G52" s="53">
        <f t="shared" si="1"/>
        <v>0</v>
      </c>
      <c r="H52" s="19"/>
      <c r="I52" s="38"/>
      <c r="J52" s="21">
        <f>+F52-I52</f>
        <v>282102.18</v>
      </c>
      <c r="K52" s="78" t="s">
        <v>3412</v>
      </c>
      <c r="L52" s="40">
        <v>0</v>
      </c>
      <c r="M52" s="40">
        <f t="shared" si="0"/>
        <v>282102.18</v>
      </c>
    </row>
    <row r="53" spans="1:13">
      <c r="A53" s="16"/>
      <c r="B53" s="20"/>
      <c r="C53" s="21"/>
      <c r="D53" s="19"/>
      <c r="E53" s="19"/>
      <c r="F53" s="19"/>
      <c r="G53" s="53">
        <f t="shared" si="1"/>
        <v>0</v>
      </c>
      <c r="H53" s="19"/>
      <c r="I53" s="19"/>
      <c r="J53" s="19"/>
      <c r="K53" s="78"/>
      <c r="L53" s="40"/>
      <c r="M53" s="40">
        <f t="shared" si="0"/>
        <v>0</v>
      </c>
    </row>
    <row r="54" spans="1:13">
      <c r="A54" s="16"/>
      <c r="B54" s="17" t="s">
        <v>1208</v>
      </c>
      <c r="C54" s="18">
        <f>SUM(C55:C78)</f>
        <v>0</v>
      </c>
      <c r="D54" s="18">
        <f>SUM(D55:D78)</f>
        <v>4258776.4100000011</v>
      </c>
      <c r="E54" s="18">
        <f>SUM(E55:E78)</f>
        <v>4258776.4100000011</v>
      </c>
      <c r="F54" s="18">
        <f>SUM(F55:F78)</f>
        <v>4258776.4100000011</v>
      </c>
      <c r="G54" s="53">
        <f t="shared" si="1"/>
        <v>0</v>
      </c>
      <c r="H54" s="19"/>
      <c r="I54" s="18">
        <f>SUM(I55:I78)</f>
        <v>3795824.3100000005</v>
      </c>
      <c r="J54" s="18">
        <f>SUM(J55:J78)</f>
        <v>462952.10000000003</v>
      </c>
      <c r="K54" s="78"/>
      <c r="L54" s="42">
        <v>4258776.41</v>
      </c>
      <c r="M54" s="42">
        <f t="shared" si="0"/>
        <v>0</v>
      </c>
    </row>
    <row r="55" spans="1:13">
      <c r="A55" s="16">
        <v>75100000</v>
      </c>
      <c r="B55" s="20" t="s">
        <v>1209</v>
      </c>
      <c r="C55" s="21">
        <f>SUMIF(BIVE_CE!$A$2:$A$198,A55,BIVE_CE!$E$2:$E$198)</f>
        <v>0</v>
      </c>
      <c r="D55" s="21">
        <f>SUMIF(BIVE_CE!$A$2:$A$198,A55,BIVE_CE!$F$2:$F$198)</f>
        <v>29919.07</v>
      </c>
      <c r="E55" s="38">
        <f t="shared" ref="E55:E78" si="5">+D55-C55</f>
        <v>29919.07</v>
      </c>
      <c r="F55" s="37">
        <f t="shared" ref="F55:F78" si="6">+E55</f>
        <v>29919.07</v>
      </c>
      <c r="G55" s="53">
        <f t="shared" si="1"/>
        <v>0</v>
      </c>
      <c r="H55" s="19"/>
      <c r="I55" s="38">
        <v>7783.67</v>
      </c>
      <c r="J55" s="21">
        <f t="shared" ref="J55:J78" si="7">+F55-I55</f>
        <v>22135.4</v>
      </c>
      <c r="K55" s="78" t="s">
        <v>1207</v>
      </c>
      <c r="L55" s="40">
        <v>29919.07</v>
      </c>
      <c r="M55" s="40">
        <f t="shared" si="0"/>
        <v>0</v>
      </c>
    </row>
    <row r="56" spans="1:13">
      <c r="A56" s="16">
        <v>75100001</v>
      </c>
      <c r="B56" s="20" t="s">
        <v>1210</v>
      </c>
      <c r="C56" s="21">
        <f>SUMIF(BIVE_CE!$A$2:$A$198,A56,BIVE_CE!$E$2:$E$198)</f>
        <v>0</v>
      </c>
      <c r="D56" s="21">
        <f>SUMIF(BIVE_CE!$A$2:$A$198,A56,BIVE_CE!$F$2:$F$198)</f>
        <v>68904</v>
      </c>
      <c r="E56" s="38">
        <f t="shared" si="5"/>
        <v>68904</v>
      </c>
      <c r="F56" s="37">
        <f t="shared" si="6"/>
        <v>68904</v>
      </c>
      <c r="G56" s="53">
        <f t="shared" si="1"/>
        <v>0</v>
      </c>
      <c r="H56" s="19"/>
      <c r="I56" s="38">
        <v>102.33</v>
      </c>
      <c r="J56" s="21">
        <f t="shared" si="7"/>
        <v>68801.67</v>
      </c>
      <c r="K56" s="78" t="s">
        <v>1207</v>
      </c>
      <c r="L56" s="40">
        <v>68904</v>
      </c>
      <c r="M56" s="40">
        <f t="shared" si="0"/>
        <v>0</v>
      </c>
    </row>
    <row r="57" spans="1:13">
      <c r="A57" s="16">
        <v>75100002</v>
      </c>
      <c r="B57" s="20" t="s">
        <v>1211</v>
      </c>
      <c r="C57" s="21">
        <f>SUMIF(BIVE_CE!$A$2:$A$198,A57,BIVE_CE!$E$2:$E$198)</f>
        <v>0</v>
      </c>
      <c r="D57" s="21">
        <f>SUMIF(BIVE_CE!$A$2:$A$198,A57,BIVE_CE!$F$2:$F$198)</f>
        <v>2621.08</v>
      </c>
      <c r="E57" s="38">
        <f t="shared" si="5"/>
        <v>2621.08</v>
      </c>
      <c r="F57" s="37">
        <f t="shared" si="6"/>
        <v>2621.08</v>
      </c>
      <c r="G57" s="53">
        <f t="shared" si="1"/>
        <v>0</v>
      </c>
      <c r="H57" s="19"/>
      <c r="I57" s="38">
        <v>1487.56</v>
      </c>
      <c r="J57" s="21">
        <f t="shared" si="7"/>
        <v>1133.52</v>
      </c>
      <c r="K57" s="78" t="s">
        <v>1207</v>
      </c>
      <c r="L57" s="40">
        <v>2621.08</v>
      </c>
      <c r="M57" s="40">
        <f t="shared" si="0"/>
        <v>0</v>
      </c>
    </row>
    <row r="58" spans="1:13">
      <c r="A58" s="16">
        <v>75100003</v>
      </c>
      <c r="B58" s="20" t="s">
        <v>1212</v>
      </c>
      <c r="C58" s="21">
        <f>SUMIF(BIVE_CE!$A$2:$A$198,A58,BIVE_CE!$E$2:$E$198)</f>
        <v>0</v>
      </c>
      <c r="D58" s="21">
        <f>SUMIF(BIVE_CE!$A$2:$A$198,A58,BIVE_CE!$F$2:$F$198)</f>
        <v>1692.11</v>
      </c>
      <c r="E58" s="38">
        <f t="shared" si="5"/>
        <v>1692.11</v>
      </c>
      <c r="F58" s="37">
        <f t="shared" si="6"/>
        <v>1692.11</v>
      </c>
      <c r="G58" s="53">
        <f t="shared" si="1"/>
        <v>0</v>
      </c>
      <c r="H58" s="19"/>
      <c r="I58" s="38">
        <v>119720.04</v>
      </c>
      <c r="J58" s="21">
        <f t="shared" si="7"/>
        <v>-118027.93</v>
      </c>
      <c r="K58" s="78" t="s">
        <v>1207</v>
      </c>
      <c r="L58" s="40">
        <v>1692.11</v>
      </c>
      <c r="M58" s="40">
        <f t="shared" si="0"/>
        <v>0</v>
      </c>
    </row>
    <row r="59" spans="1:13">
      <c r="A59" s="16">
        <v>75100004</v>
      </c>
      <c r="B59" s="20" t="s">
        <v>1213</v>
      </c>
      <c r="C59" s="21">
        <f>SUMIF(BIVE_CE!$A$2:$A$198,A59,BIVE_CE!$E$2:$E$198)</f>
        <v>0</v>
      </c>
      <c r="D59" s="21">
        <f>SUMIF(BIVE_CE!$A$2:$A$198,A59,BIVE_CE!$F$2:$F$198)</f>
        <v>1200</v>
      </c>
      <c r="E59" s="38">
        <f t="shared" si="5"/>
        <v>1200</v>
      </c>
      <c r="F59" s="37">
        <f t="shared" si="6"/>
        <v>1200</v>
      </c>
      <c r="G59" s="53">
        <f t="shared" si="1"/>
        <v>0</v>
      </c>
      <c r="H59" s="19"/>
      <c r="I59" s="38"/>
      <c r="J59" s="21">
        <f t="shared" si="7"/>
        <v>1200</v>
      </c>
      <c r="K59" s="78" t="s">
        <v>1207</v>
      </c>
      <c r="L59" s="40">
        <v>1200</v>
      </c>
      <c r="M59" s="40">
        <f t="shared" si="0"/>
        <v>0</v>
      </c>
    </row>
    <row r="60" spans="1:13">
      <c r="A60" s="16">
        <v>75100005</v>
      </c>
      <c r="B60" s="20" t="s">
        <v>1214</v>
      </c>
      <c r="C60" s="21">
        <f>SUMIF(BIVE_CE!$A$2:$A$198,A60,BIVE_CE!$E$2:$E$198)</f>
        <v>0</v>
      </c>
      <c r="D60" s="21">
        <f>SUMIF(BIVE_CE!$A$2:$A$198,A60,BIVE_CE!$F$2:$F$198)</f>
        <v>11293</v>
      </c>
      <c r="E60" s="38">
        <f t="shared" si="5"/>
        <v>11293</v>
      </c>
      <c r="F60" s="37">
        <f t="shared" si="6"/>
        <v>11293</v>
      </c>
      <c r="G60" s="53">
        <f t="shared" si="1"/>
        <v>0</v>
      </c>
      <c r="H60" s="19"/>
      <c r="I60" s="38"/>
      <c r="J60" s="21">
        <f t="shared" si="7"/>
        <v>11293</v>
      </c>
      <c r="K60" s="78" t="s">
        <v>1207</v>
      </c>
      <c r="L60" s="40">
        <v>11293</v>
      </c>
      <c r="M60" s="40">
        <f t="shared" si="0"/>
        <v>0</v>
      </c>
    </row>
    <row r="61" spans="1:13">
      <c r="A61" s="16">
        <v>75100006</v>
      </c>
      <c r="B61" s="20" t="s">
        <v>1215</v>
      </c>
      <c r="C61" s="21">
        <f>SUMIF(BIVE_CE!$A$2:$A$198,A61,BIVE_CE!$E$2:$E$198)</f>
        <v>0</v>
      </c>
      <c r="D61" s="21">
        <f>SUMIF(BIVE_CE!$A$2:$A$198,A61,BIVE_CE!$F$2:$F$198)</f>
        <v>65300.649999999994</v>
      </c>
      <c r="E61" s="38">
        <f t="shared" si="5"/>
        <v>65300.649999999994</v>
      </c>
      <c r="F61" s="37">
        <f t="shared" si="6"/>
        <v>65300.649999999994</v>
      </c>
      <c r="G61" s="53">
        <f t="shared" si="1"/>
        <v>0</v>
      </c>
      <c r="H61" s="19"/>
      <c r="I61" s="38"/>
      <c r="J61" s="21">
        <f t="shared" si="7"/>
        <v>65300.649999999994</v>
      </c>
      <c r="K61" s="78" t="s">
        <v>1207</v>
      </c>
      <c r="L61" s="40">
        <v>65300.65</v>
      </c>
      <c r="M61" s="40">
        <f t="shared" si="0"/>
        <v>0</v>
      </c>
    </row>
    <row r="62" spans="1:13">
      <c r="A62" s="16">
        <v>75100007</v>
      </c>
      <c r="B62" s="20" t="s">
        <v>1216</v>
      </c>
      <c r="C62" s="21">
        <f>SUMIF(BIVE_CE!$A$2:$A$198,A62,BIVE_CE!$E$2:$E$198)</f>
        <v>0</v>
      </c>
      <c r="D62" s="21">
        <f>SUMIF(BIVE_CE!$A$2:$A$198,A62,BIVE_CE!$F$2:$F$198)</f>
        <v>49553.98</v>
      </c>
      <c r="E62" s="38">
        <f t="shared" si="5"/>
        <v>49553.98</v>
      </c>
      <c r="F62" s="37">
        <f t="shared" si="6"/>
        <v>49553.98</v>
      </c>
      <c r="G62" s="53">
        <f t="shared" si="1"/>
        <v>0</v>
      </c>
      <c r="H62" s="19"/>
      <c r="I62" s="38"/>
      <c r="J62" s="21">
        <f t="shared" si="7"/>
        <v>49553.98</v>
      </c>
      <c r="K62" s="78" t="s">
        <v>1207</v>
      </c>
      <c r="L62" s="40">
        <v>49553.98</v>
      </c>
      <c r="M62" s="40">
        <f t="shared" si="0"/>
        <v>0</v>
      </c>
    </row>
    <row r="63" spans="1:13">
      <c r="A63" s="16">
        <v>75100008</v>
      </c>
      <c r="B63" s="20" t="s">
        <v>1217</v>
      </c>
      <c r="C63" s="21">
        <f>SUMIF(BIVE_CE!$A$2:$A$198,A63,BIVE_CE!$E$2:$E$198)</f>
        <v>0</v>
      </c>
      <c r="D63" s="21">
        <f>SUMIF(BIVE_CE!$A$2:$A$198,A63,BIVE_CE!$F$2:$F$198)</f>
        <v>1462072.3900000001</v>
      </c>
      <c r="E63" s="38">
        <f t="shared" si="5"/>
        <v>1462072.3900000001</v>
      </c>
      <c r="F63" s="37">
        <f t="shared" si="6"/>
        <v>1462072.3900000001</v>
      </c>
      <c r="G63" s="53">
        <f t="shared" si="1"/>
        <v>0</v>
      </c>
      <c r="H63" s="19"/>
      <c r="I63" s="38">
        <v>1487529.04</v>
      </c>
      <c r="J63" s="21">
        <f t="shared" si="7"/>
        <v>-25456.649999999907</v>
      </c>
      <c r="K63" s="78" t="s">
        <v>1207</v>
      </c>
      <c r="L63" s="40">
        <v>1462072.39</v>
      </c>
      <c r="M63" s="40">
        <f t="shared" si="0"/>
        <v>0</v>
      </c>
    </row>
    <row r="64" spans="1:13">
      <c r="A64" s="16">
        <v>75100009</v>
      </c>
      <c r="B64" s="20" t="s">
        <v>1218</v>
      </c>
      <c r="C64" s="21">
        <f>SUMIF(BIVE_CE!$A$2:$A$198,A64,BIVE_CE!$E$2:$E$198)</f>
        <v>0</v>
      </c>
      <c r="D64" s="21">
        <f>SUMIF(BIVE_CE!$A$2:$A$198,A64,BIVE_CE!$F$2:$F$198)</f>
        <v>225973.36</v>
      </c>
      <c r="E64" s="38">
        <f t="shared" si="5"/>
        <v>225973.36</v>
      </c>
      <c r="F64" s="37">
        <f t="shared" si="6"/>
        <v>225973.36</v>
      </c>
      <c r="G64" s="53">
        <f t="shared" si="1"/>
        <v>0</v>
      </c>
      <c r="H64" s="19"/>
      <c r="I64" s="38"/>
      <c r="J64" s="21">
        <f t="shared" si="7"/>
        <v>225973.36</v>
      </c>
      <c r="K64" s="78" t="s">
        <v>1207</v>
      </c>
      <c r="L64" s="40">
        <v>225973.36</v>
      </c>
      <c r="M64" s="40">
        <f t="shared" si="0"/>
        <v>0</v>
      </c>
    </row>
    <row r="65" spans="1:13">
      <c r="A65" s="16">
        <v>75100010</v>
      </c>
      <c r="B65" s="20" t="s">
        <v>1219</v>
      </c>
      <c r="C65" s="21">
        <f>SUMIF(BIVE_CE!$A$2:$A$198,A65,BIVE_CE!$E$2:$E$198)</f>
        <v>0</v>
      </c>
      <c r="D65" s="21">
        <f>SUMIF(BIVE_CE!$A$2:$A$198,A65,BIVE_CE!$F$2:$F$198)</f>
        <v>1420</v>
      </c>
      <c r="E65" s="38">
        <f t="shared" si="5"/>
        <v>1420</v>
      </c>
      <c r="F65" s="37">
        <f t="shared" si="6"/>
        <v>1420</v>
      </c>
      <c r="G65" s="53">
        <f t="shared" si="1"/>
        <v>0</v>
      </c>
      <c r="H65" s="19"/>
      <c r="I65" s="38">
        <v>4229.74</v>
      </c>
      <c r="J65" s="21">
        <f t="shared" si="7"/>
        <v>-2809.74</v>
      </c>
      <c r="K65" s="78" t="s">
        <v>1207</v>
      </c>
      <c r="L65" s="40">
        <v>1420</v>
      </c>
      <c r="M65" s="40">
        <f t="shared" si="0"/>
        <v>0</v>
      </c>
    </row>
    <row r="66" spans="1:13">
      <c r="A66" s="16">
        <v>75100011</v>
      </c>
      <c r="B66" s="20" t="s">
        <v>1220</v>
      </c>
      <c r="C66" s="21">
        <f>SUMIF(BIVE_CE!$A$2:$A$198,A66,BIVE_CE!$E$2:$E$198)</f>
        <v>0</v>
      </c>
      <c r="D66" s="21">
        <f>SUMIF(BIVE_CE!$A$2:$A$198,A66,BIVE_CE!$F$2:$F$198)</f>
        <v>60870.17</v>
      </c>
      <c r="E66" s="38">
        <f t="shared" si="5"/>
        <v>60870.17</v>
      </c>
      <c r="F66" s="37">
        <f t="shared" si="6"/>
        <v>60870.17</v>
      </c>
      <c r="G66" s="53">
        <f t="shared" si="1"/>
        <v>0</v>
      </c>
      <c r="H66" s="19"/>
      <c r="I66" s="38"/>
      <c r="J66" s="21">
        <f t="shared" si="7"/>
        <v>60870.17</v>
      </c>
      <c r="K66" s="78" t="s">
        <v>1207</v>
      </c>
      <c r="L66" s="40">
        <v>60870.17</v>
      </c>
      <c r="M66" s="40">
        <f t="shared" si="0"/>
        <v>0</v>
      </c>
    </row>
    <row r="67" spans="1:13">
      <c r="A67" s="16">
        <v>75100012</v>
      </c>
      <c r="B67" s="20" t="s">
        <v>1221</v>
      </c>
      <c r="C67" s="21">
        <f>SUMIF(BIVE_CE!$A$2:$A$198,A67,BIVE_CE!$E$2:$E$198)</f>
        <v>0</v>
      </c>
      <c r="D67" s="21">
        <f>SUMIF(BIVE_CE!$A$2:$A$198,A67,BIVE_CE!$F$2:$F$198)</f>
        <v>168115.21</v>
      </c>
      <c r="E67" s="38">
        <f t="shared" si="5"/>
        <v>168115.21</v>
      </c>
      <c r="F67" s="37">
        <f t="shared" si="6"/>
        <v>168115.21</v>
      </c>
      <c r="G67" s="53">
        <f t="shared" si="1"/>
        <v>0</v>
      </c>
      <c r="H67" s="19"/>
      <c r="I67" s="38">
        <v>70840.62</v>
      </c>
      <c r="J67" s="21">
        <f t="shared" si="7"/>
        <v>97274.59</v>
      </c>
      <c r="K67" s="78" t="s">
        <v>1207</v>
      </c>
      <c r="L67" s="40">
        <v>168115.21</v>
      </c>
      <c r="M67" s="40">
        <f t="shared" ref="M67:M128" si="8">+E67-L67</f>
        <v>0</v>
      </c>
    </row>
    <row r="68" spans="1:13">
      <c r="A68" s="16">
        <v>75100013</v>
      </c>
      <c r="B68" s="20" t="s">
        <v>1566</v>
      </c>
      <c r="C68" s="21">
        <f>SUMIF(BIVE_CE!$A$2:$A$198,A68,BIVE_CE!$E$2:$E$198)</f>
        <v>0</v>
      </c>
      <c r="D68" s="21">
        <f>SUMIF(BIVE_CE!$A$2:$A$198,A68,BIVE_CE!$F$2:$F$198)</f>
        <v>90326.2</v>
      </c>
      <c r="E68" s="38">
        <f t="shared" si="5"/>
        <v>90326.2</v>
      </c>
      <c r="F68" s="37">
        <f t="shared" si="6"/>
        <v>90326.2</v>
      </c>
      <c r="G68" s="53">
        <f t="shared" ref="G68:G85" si="9">+F68-E68</f>
        <v>0</v>
      </c>
      <c r="H68" s="19"/>
      <c r="I68" s="38"/>
      <c r="J68" s="21">
        <f t="shared" si="7"/>
        <v>90326.2</v>
      </c>
      <c r="K68" s="78" t="s">
        <v>1207</v>
      </c>
      <c r="L68" s="40">
        <v>90326.2</v>
      </c>
      <c r="M68" s="40">
        <f t="shared" si="8"/>
        <v>0</v>
      </c>
    </row>
    <row r="69" spans="1:13">
      <c r="A69" s="16">
        <v>75100014</v>
      </c>
      <c r="B69" s="20" t="s">
        <v>1567</v>
      </c>
      <c r="C69" s="21">
        <f>SUMIF(BIVE_CE!$A$2:$A$198,A69,BIVE_CE!$E$2:$E$198)</f>
        <v>0</v>
      </c>
      <c r="D69" s="21">
        <f>SUMIF(BIVE_CE!$A$2:$A$198,A69,BIVE_CE!$F$2:$F$198)</f>
        <v>54981.11</v>
      </c>
      <c r="E69" s="38">
        <f t="shared" si="5"/>
        <v>54981.11</v>
      </c>
      <c r="F69" s="37">
        <f t="shared" si="6"/>
        <v>54981.11</v>
      </c>
      <c r="G69" s="53">
        <f t="shared" si="9"/>
        <v>0</v>
      </c>
      <c r="H69" s="19"/>
      <c r="I69" s="38">
        <v>6000</v>
      </c>
      <c r="J69" s="21">
        <f t="shared" si="7"/>
        <v>48981.11</v>
      </c>
      <c r="K69" s="78" t="s">
        <v>1207</v>
      </c>
      <c r="L69" s="40">
        <v>54981.11</v>
      </c>
      <c r="M69" s="40">
        <f t="shared" si="8"/>
        <v>0</v>
      </c>
    </row>
    <row r="70" spans="1:13">
      <c r="A70" s="16">
        <v>75100015</v>
      </c>
      <c r="B70" s="20" t="s">
        <v>1568</v>
      </c>
      <c r="C70" s="21">
        <f>SUMIF(BIVE_CE!$A$2:$A$198,A70,BIVE_CE!$E$2:$E$198)</f>
        <v>0</v>
      </c>
      <c r="D70" s="21">
        <f>SUMIF(BIVE_CE!$A$2:$A$198,A70,BIVE_CE!$F$2:$F$198)</f>
        <v>108130.22</v>
      </c>
      <c r="E70" s="38">
        <f t="shared" si="5"/>
        <v>108130.22</v>
      </c>
      <c r="F70" s="37">
        <f t="shared" si="6"/>
        <v>108130.22</v>
      </c>
      <c r="G70" s="53">
        <f t="shared" si="9"/>
        <v>0</v>
      </c>
      <c r="H70" s="19"/>
      <c r="I70" s="38">
        <v>56381.5</v>
      </c>
      <c r="J70" s="21">
        <f t="shared" si="7"/>
        <v>51748.72</v>
      </c>
      <c r="K70" s="78" t="s">
        <v>1207</v>
      </c>
      <c r="L70" s="40">
        <v>108130.22</v>
      </c>
      <c r="M70" s="40">
        <f t="shared" si="8"/>
        <v>0</v>
      </c>
    </row>
    <row r="71" spans="1:13">
      <c r="A71" s="16">
        <v>75100016</v>
      </c>
      <c r="B71" s="20" t="s">
        <v>1569</v>
      </c>
      <c r="C71" s="21">
        <f>SUMIF(BIVE_CE!$A$2:$A$198,A71,BIVE_CE!$E$2:$E$198)</f>
        <v>0</v>
      </c>
      <c r="D71" s="21">
        <f>SUMIF(BIVE_CE!$A$2:$A$198,A71,BIVE_CE!$F$2:$F$198)</f>
        <v>987116.76</v>
      </c>
      <c r="E71" s="38">
        <f t="shared" si="5"/>
        <v>987116.76</v>
      </c>
      <c r="F71" s="37">
        <f t="shared" si="6"/>
        <v>987116.76</v>
      </c>
      <c r="G71" s="53">
        <f t="shared" si="9"/>
        <v>0</v>
      </c>
      <c r="H71" s="19"/>
      <c r="I71" s="38">
        <v>1560820.24</v>
      </c>
      <c r="J71" s="21">
        <f t="shared" si="7"/>
        <v>-573703.48</v>
      </c>
      <c r="K71" s="78" t="s">
        <v>1207</v>
      </c>
      <c r="L71" s="40">
        <v>987116.76</v>
      </c>
      <c r="M71" s="40">
        <f t="shared" si="8"/>
        <v>0</v>
      </c>
    </row>
    <row r="72" spans="1:13">
      <c r="A72" s="16">
        <v>75100017</v>
      </c>
      <c r="B72" s="20" t="s">
        <v>1570</v>
      </c>
      <c r="C72" s="21">
        <f>SUMIF(BIVE_CE!$A$2:$A$198,A72,BIVE_CE!$E$2:$E$198)</f>
        <v>0</v>
      </c>
      <c r="D72" s="21">
        <f>SUMIF(BIVE_CE!$A$2:$A$198,A72,BIVE_CE!$F$2:$F$198)</f>
        <v>667056.6</v>
      </c>
      <c r="E72" s="38">
        <f t="shared" si="5"/>
        <v>667056.6</v>
      </c>
      <c r="F72" s="37">
        <f t="shared" si="6"/>
        <v>667056.6</v>
      </c>
      <c r="G72" s="53">
        <f t="shared" si="9"/>
        <v>0</v>
      </c>
      <c r="H72" s="19"/>
      <c r="I72" s="38">
        <v>374505.94</v>
      </c>
      <c r="J72" s="21">
        <f t="shared" si="7"/>
        <v>292550.65999999997</v>
      </c>
      <c r="K72" s="78" t="s">
        <v>1207</v>
      </c>
      <c r="L72" s="40">
        <v>667056.6</v>
      </c>
      <c r="M72" s="40">
        <f t="shared" si="8"/>
        <v>0</v>
      </c>
    </row>
    <row r="73" spans="1:13">
      <c r="A73" s="16">
        <v>75100018</v>
      </c>
      <c r="B73" s="20" t="s">
        <v>1571</v>
      </c>
      <c r="C73" s="21">
        <f>SUMIF(BIVE_CE!$A$2:$A$198,A73,BIVE_CE!$E$2:$E$198)</f>
        <v>0</v>
      </c>
      <c r="D73" s="21">
        <f>SUMIF(BIVE_CE!$A$2:$A$198,A73,BIVE_CE!$F$2:$F$198)</f>
        <v>13282.92</v>
      </c>
      <c r="E73" s="38">
        <f t="shared" si="5"/>
        <v>13282.92</v>
      </c>
      <c r="F73" s="37">
        <f t="shared" si="6"/>
        <v>13282.92</v>
      </c>
      <c r="G73" s="53">
        <f t="shared" si="9"/>
        <v>0</v>
      </c>
      <c r="H73" s="19"/>
      <c r="I73" s="38"/>
      <c r="J73" s="21">
        <f t="shared" si="7"/>
        <v>13282.92</v>
      </c>
      <c r="K73" s="78" t="s">
        <v>1207</v>
      </c>
      <c r="L73" s="40">
        <v>13282.92</v>
      </c>
      <c r="M73" s="40">
        <f t="shared" si="8"/>
        <v>0</v>
      </c>
    </row>
    <row r="74" spans="1:13">
      <c r="A74" s="16">
        <v>75100019</v>
      </c>
      <c r="B74" s="20" t="s">
        <v>1572</v>
      </c>
      <c r="C74" s="21">
        <f>SUMIF(BIVE_CE!$A$2:$A$198,A74,BIVE_CE!$E$2:$E$198)</f>
        <v>0</v>
      </c>
      <c r="D74" s="21">
        <f>SUMIF(BIVE_CE!$A$2:$A$198,A74,BIVE_CE!$F$2:$F$198)</f>
        <v>56571.48</v>
      </c>
      <c r="E74" s="38">
        <f t="shared" si="5"/>
        <v>56571.48</v>
      </c>
      <c r="F74" s="37">
        <f t="shared" si="6"/>
        <v>56571.48</v>
      </c>
      <c r="G74" s="53">
        <f t="shared" si="9"/>
        <v>0</v>
      </c>
      <c r="H74" s="19"/>
      <c r="I74" s="38">
        <v>877.1</v>
      </c>
      <c r="J74" s="21">
        <f t="shared" si="7"/>
        <v>55694.380000000005</v>
      </c>
      <c r="K74" s="78" t="s">
        <v>1207</v>
      </c>
      <c r="L74" s="40">
        <v>56571.48</v>
      </c>
      <c r="M74" s="40">
        <f t="shared" si="8"/>
        <v>0</v>
      </c>
    </row>
    <row r="75" spans="1:13">
      <c r="A75" s="16">
        <v>75200000</v>
      </c>
      <c r="B75" s="20" t="s">
        <v>1573</v>
      </c>
      <c r="C75" s="21">
        <f>SUMIF(BIVE_CE!$A$2:$A$198,A75,BIVE_CE!$E$2:$E$198)</f>
        <v>0</v>
      </c>
      <c r="D75" s="21">
        <f>SUMIF(BIVE_CE!$A$2:$A$198,A75,BIVE_CE!$F$2:$F$198)</f>
        <v>95843.11</v>
      </c>
      <c r="E75" s="38">
        <f t="shared" si="5"/>
        <v>95843.11</v>
      </c>
      <c r="F75" s="37">
        <f t="shared" si="6"/>
        <v>95843.11</v>
      </c>
      <c r="G75" s="53">
        <f t="shared" si="9"/>
        <v>0</v>
      </c>
      <c r="H75" s="19"/>
      <c r="I75" s="38">
        <v>45010</v>
      </c>
      <c r="J75" s="21">
        <f t="shared" si="7"/>
        <v>50833.11</v>
      </c>
      <c r="K75" s="78" t="s">
        <v>1207</v>
      </c>
      <c r="L75" s="40">
        <v>95843.11</v>
      </c>
      <c r="M75" s="40">
        <f t="shared" si="8"/>
        <v>0</v>
      </c>
    </row>
    <row r="76" spans="1:13">
      <c r="A76" s="16">
        <v>75200001</v>
      </c>
      <c r="B76" s="20" t="s">
        <v>1779</v>
      </c>
      <c r="C76" s="21">
        <f>SUMIF(BIVE_CE!$A$2:$A$198,A76,BIVE_CE!$E$2:$E$198)</f>
        <v>0</v>
      </c>
      <c r="D76" s="21">
        <f>SUMIF(BIVE_CE!$A$2:$A$198,A76,BIVE_CE!$F$2:$F$198)</f>
        <v>0</v>
      </c>
      <c r="E76" s="38">
        <f t="shared" si="5"/>
        <v>0</v>
      </c>
      <c r="F76" s="37">
        <f t="shared" si="6"/>
        <v>0</v>
      </c>
      <c r="G76" s="53">
        <f t="shared" si="9"/>
        <v>0</v>
      </c>
      <c r="H76" s="19"/>
      <c r="I76" s="38">
        <v>4564.33</v>
      </c>
      <c r="J76" s="21">
        <f t="shared" si="7"/>
        <v>-4564.33</v>
      </c>
      <c r="K76" s="78" t="s">
        <v>1207</v>
      </c>
      <c r="L76" s="40">
        <v>0</v>
      </c>
      <c r="M76" s="40">
        <f t="shared" si="8"/>
        <v>0</v>
      </c>
    </row>
    <row r="77" spans="1:13">
      <c r="A77" s="16">
        <v>75200002</v>
      </c>
      <c r="B77" s="20" t="s">
        <v>1574</v>
      </c>
      <c r="C77" s="21">
        <f>SUMIF(BIVE_CE!$A$2:$A$198,A77,BIVE_CE!$E$2:$E$198)</f>
        <v>0</v>
      </c>
      <c r="D77" s="21">
        <f>SUMIF(BIVE_CE!$A$2:$A$198,A77,BIVE_CE!$F$2:$F$198)</f>
        <v>36532.67</v>
      </c>
      <c r="E77" s="38">
        <f t="shared" si="5"/>
        <v>36532.67</v>
      </c>
      <c r="F77" s="37">
        <f t="shared" si="6"/>
        <v>36532.67</v>
      </c>
      <c r="G77" s="53">
        <f t="shared" si="9"/>
        <v>0</v>
      </c>
      <c r="H77" s="19"/>
      <c r="I77" s="38">
        <v>55864.72</v>
      </c>
      <c r="J77" s="21">
        <f t="shared" si="7"/>
        <v>-19332.050000000003</v>
      </c>
      <c r="K77" s="78" t="s">
        <v>1207</v>
      </c>
      <c r="L77" s="40">
        <v>36532.67</v>
      </c>
      <c r="M77" s="40">
        <f t="shared" si="8"/>
        <v>0</v>
      </c>
    </row>
    <row r="78" spans="1:13">
      <c r="A78" s="16">
        <v>75200004</v>
      </c>
      <c r="B78" s="20" t="s">
        <v>1575</v>
      </c>
      <c r="C78" s="21">
        <f>SUMIF(BIVE_CE!$A$2:$A$198,A78,BIVE_CE!$E$2:$E$198)</f>
        <v>0</v>
      </c>
      <c r="D78" s="21">
        <f>SUMIF(BIVE_CE!$A$2:$A$198,A78,BIVE_CE!$F$2:$F$198)</f>
        <v>0.31999999999999995</v>
      </c>
      <c r="E78" s="38">
        <f t="shared" si="5"/>
        <v>0.31999999999999995</v>
      </c>
      <c r="F78" s="37">
        <f t="shared" si="6"/>
        <v>0.31999999999999995</v>
      </c>
      <c r="G78" s="53">
        <f t="shared" si="9"/>
        <v>0</v>
      </c>
      <c r="H78" s="19"/>
      <c r="I78" s="38">
        <v>107.48</v>
      </c>
      <c r="J78" s="21">
        <f t="shared" si="7"/>
        <v>-107.16000000000001</v>
      </c>
      <c r="K78" s="78" t="s">
        <v>1207</v>
      </c>
      <c r="L78" s="40">
        <v>0.32</v>
      </c>
      <c r="M78" s="40">
        <f t="shared" si="8"/>
        <v>0</v>
      </c>
    </row>
    <row r="79" spans="1:13">
      <c r="A79" s="16"/>
      <c r="B79" s="20"/>
      <c r="C79" s="21"/>
      <c r="D79" s="19"/>
      <c r="E79" s="19"/>
      <c r="F79" s="19"/>
      <c r="G79" s="53">
        <f t="shared" si="9"/>
        <v>0</v>
      </c>
      <c r="H79" s="19"/>
      <c r="I79" s="19"/>
      <c r="J79" s="19"/>
      <c r="K79" s="78"/>
      <c r="L79" s="40"/>
      <c r="M79" s="40">
        <f t="shared" si="8"/>
        <v>0</v>
      </c>
    </row>
    <row r="80" spans="1:13">
      <c r="A80" s="16"/>
      <c r="B80" s="17" t="s">
        <v>1576</v>
      </c>
      <c r="C80" s="18">
        <f>+C81</f>
        <v>0</v>
      </c>
      <c r="D80" s="18">
        <f>+D81</f>
        <v>29393</v>
      </c>
      <c r="E80" s="18">
        <f>+E81</f>
        <v>29393</v>
      </c>
      <c r="F80" s="18">
        <f>+F81</f>
        <v>29393</v>
      </c>
      <c r="G80" s="53">
        <f t="shared" si="9"/>
        <v>0</v>
      </c>
      <c r="H80" s="19"/>
      <c r="I80" s="18">
        <f>+I81</f>
        <v>122981.19</v>
      </c>
      <c r="J80" s="18">
        <f>+J81</f>
        <v>-93588.19</v>
      </c>
      <c r="K80" s="78"/>
      <c r="L80" s="42">
        <v>29393</v>
      </c>
      <c r="M80" s="42">
        <f t="shared" si="8"/>
        <v>0</v>
      </c>
    </row>
    <row r="81" spans="1:13">
      <c r="A81" s="16">
        <v>77100000</v>
      </c>
      <c r="B81" s="20" t="s">
        <v>1577</v>
      </c>
      <c r="C81" s="21">
        <f>SUMIF(BIVE_CE!$A$2:$A$198,A81,BIVE_CE!$E$2:$E$198)</f>
        <v>0</v>
      </c>
      <c r="D81" s="21">
        <f>SUMIF(BIVE_CE!$A$2:$A$198,A81,BIVE_CE!$F$2:$F$198)</f>
        <v>29393</v>
      </c>
      <c r="E81" s="38">
        <f>+D81-C81</f>
        <v>29393</v>
      </c>
      <c r="F81" s="37">
        <f>+E81</f>
        <v>29393</v>
      </c>
      <c r="G81" s="53">
        <f t="shared" si="9"/>
        <v>0</v>
      </c>
      <c r="H81" s="19"/>
      <c r="I81" s="38">
        <v>122981.19</v>
      </c>
      <c r="J81" s="21">
        <f>+F81-I81</f>
        <v>-93588.19</v>
      </c>
      <c r="K81" s="78" t="s">
        <v>1089</v>
      </c>
      <c r="L81" s="40">
        <v>29393</v>
      </c>
      <c r="M81" s="40">
        <f t="shared" si="8"/>
        <v>0</v>
      </c>
    </row>
    <row r="82" spans="1:13">
      <c r="A82" s="16"/>
      <c r="B82" s="20"/>
      <c r="C82" s="21"/>
      <c r="D82" s="19"/>
      <c r="E82" s="19"/>
      <c r="F82" s="19"/>
      <c r="G82" s="53">
        <f t="shared" si="9"/>
        <v>0</v>
      </c>
      <c r="H82" s="19"/>
      <c r="I82" s="19"/>
      <c r="J82" s="19"/>
      <c r="K82" s="78"/>
      <c r="L82" s="40"/>
      <c r="M82" s="40">
        <f t="shared" si="8"/>
        <v>0</v>
      </c>
    </row>
    <row r="83" spans="1:13">
      <c r="A83" s="16"/>
      <c r="B83" s="17" t="s">
        <v>1579</v>
      </c>
      <c r="C83" s="18">
        <f>SUM(C84:C85)</f>
        <v>0</v>
      </c>
      <c r="D83" s="18">
        <f>SUM(D84:D85)</f>
        <v>11098.060000000001</v>
      </c>
      <c r="E83" s="18">
        <f>SUM(E84:E85)</f>
        <v>11098.060000000001</v>
      </c>
      <c r="F83" s="18">
        <f>SUM(F84:F85)</f>
        <v>11098.060000000001</v>
      </c>
      <c r="G83" s="53">
        <f t="shared" si="9"/>
        <v>0</v>
      </c>
      <c r="H83" s="19"/>
      <c r="I83" s="18">
        <f>SUM(I84:I85)</f>
        <v>4098.3599999999997</v>
      </c>
      <c r="J83" s="18">
        <f>SUM(J84:J85)</f>
        <v>6999.7000000000007</v>
      </c>
      <c r="K83" s="78"/>
      <c r="L83" s="42">
        <v>11098.06</v>
      </c>
      <c r="M83" s="42">
        <f t="shared" si="8"/>
        <v>0</v>
      </c>
    </row>
    <row r="84" spans="1:13">
      <c r="A84" s="16">
        <v>79100000</v>
      </c>
      <c r="B84" s="20" t="s">
        <v>1580</v>
      </c>
      <c r="C84" s="21">
        <f>SUMIF(BIVE_CE!$A$2:$A$198,A84,BIVE_CE!$E$2:$E$198)</f>
        <v>0</v>
      </c>
      <c r="D84" s="21">
        <f>SUMIF(BIVE_CE!$A$2:$A$198,A84,BIVE_CE!$F$2:$F$198)</f>
        <v>6656.06</v>
      </c>
      <c r="E84" s="38">
        <f>+D84-C84</f>
        <v>6656.06</v>
      </c>
      <c r="F84" s="37">
        <f>+E84</f>
        <v>6656.06</v>
      </c>
      <c r="G84" s="53">
        <f t="shared" si="9"/>
        <v>0</v>
      </c>
      <c r="H84" s="19"/>
      <c r="I84" s="38">
        <v>4098.3599999999997</v>
      </c>
      <c r="J84" s="21">
        <f>+F84-I84</f>
        <v>2557.7000000000007</v>
      </c>
      <c r="K84" s="78" t="s">
        <v>1578</v>
      </c>
      <c r="L84" s="40">
        <v>6656.06</v>
      </c>
      <c r="M84" s="40">
        <f t="shared" si="8"/>
        <v>0</v>
      </c>
    </row>
    <row r="85" spans="1:13">
      <c r="A85" s="16">
        <v>79100001</v>
      </c>
      <c r="B85" s="20" t="s">
        <v>1581</v>
      </c>
      <c r="C85" s="21">
        <f>SUMIF(BIVE_CE!$A$2:$A$198,A85,BIVE_CE!$E$2:$E$198)</f>
        <v>0</v>
      </c>
      <c r="D85" s="21">
        <f>SUMIF(BIVE_CE!$A$2:$A$198,A85,BIVE_CE!$F$2:$F$198)</f>
        <v>4442</v>
      </c>
      <c r="E85" s="38">
        <f>+D85-C85</f>
        <v>4442</v>
      </c>
      <c r="F85" s="37">
        <f>+E85</f>
        <v>4442</v>
      </c>
      <c r="G85" s="53">
        <f t="shared" si="9"/>
        <v>0</v>
      </c>
      <c r="H85" s="19"/>
      <c r="I85" s="38"/>
      <c r="J85" s="21">
        <f>+F85-I85</f>
        <v>4442</v>
      </c>
      <c r="K85" s="78" t="s">
        <v>1578</v>
      </c>
      <c r="L85" s="40">
        <v>4442</v>
      </c>
      <c r="M85" s="40">
        <f t="shared" si="8"/>
        <v>0</v>
      </c>
    </row>
    <row r="86" spans="1:13">
      <c r="A86" s="16"/>
      <c r="B86" s="20"/>
      <c r="C86" s="21"/>
      <c r="D86" s="19"/>
      <c r="E86" s="19"/>
      <c r="F86" s="19"/>
      <c r="G86" s="19"/>
      <c r="H86" s="19"/>
      <c r="I86" s="19"/>
      <c r="J86" s="19"/>
      <c r="K86" s="78"/>
      <c r="L86" s="40"/>
      <c r="M86" s="40">
        <f t="shared" si="8"/>
        <v>0</v>
      </c>
    </row>
    <row r="87" spans="1:13" s="14" customFormat="1" ht="13.5" thickBot="1">
      <c r="A87" s="12"/>
      <c r="B87" s="12" t="s">
        <v>1769</v>
      </c>
      <c r="C87" s="12">
        <f>+C2+C8+C12+C34+C41+C44+C47+C54+C80+C83</f>
        <v>0</v>
      </c>
      <c r="D87" s="12">
        <f t="shared" ref="D87:K87" si="10">+D2+D8+D12+D34+D41+D44+D47+D54+D80+D83</f>
        <v>23406742.25</v>
      </c>
      <c r="E87" s="12">
        <f t="shared" si="10"/>
        <v>23406742.25</v>
      </c>
      <c r="F87" s="12">
        <f t="shared" si="10"/>
        <v>23406742.25</v>
      </c>
      <c r="G87" s="12">
        <f t="shared" si="10"/>
        <v>0</v>
      </c>
      <c r="H87" s="12">
        <f t="shared" si="10"/>
        <v>0</v>
      </c>
      <c r="I87" s="12">
        <f>+I2+I8+I12+I34+I41+I44+I47+I54+I80+I83</f>
        <v>21510780.349999998</v>
      </c>
      <c r="J87" s="12">
        <f>+J2+J8+J12+J34+J41+J44+J47+J54+J80+J83</f>
        <v>1895961.9000000015</v>
      </c>
      <c r="K87" s="15">
        <f t="shared" si="10"/>
        <v>0</v>
      </c>
      <c r="L87" s="12">
        <v>21709568.559999999</v>
      </c>
      <c r="M87" s="12">
        <f t="shared" si="8"/>
        <v>1697173.6900000013</v>
      </c>
    </row>
    <row r="88" spans="1:13" ht="13.5" thickTop="1">
      <c r="A88" s="16"/>
      <c r="B88" s="22"/>
      <c r="C88" s="23"/>
      <c r="D88" s="19"/>
      <c r="E88" s="19"/>
      <c r="F88" s="19"/>
      <c r="G88" s="19"/>
      <c r="H88" s="19"/>
      <c r="I88" s="312">
        <f>+I87-'ce 2018'!C27</f>
        <v>0</v>
      </c>
      <c r="J88" s="19"/>
      <c r="K88" s="78"/>
      <c r="L88" s="44"/>
      <c r="M88" s="44"/>
    </row>
    <row r="89" spans="1:13">
      <c r="A89" s="16"/>
      <c r="B89" s="17" t="s">
        <v>1583</v>
      </c>
      <c r="C89" s="18">
        <f>+C90</f>
        <v>60767.54</v>
      </c>
      <c r="D89" s="18">
        <f>+D90</f>
        <v>0</v>
      </c>
      <c r="E89" s="18">
        <f>+E90</f>
        <v>60767.54</v>
      </c>
      <c r="F89" s="18">
        <f>+F90</f>
        <v>60767.54</v>
      </c>
      <c r="G89" s="53">
        <f t="shared" ref="G89:G150" si="11">+F89-E89</f>
        <v>0</v>
      </c>
      <c r="H89" s="19"/>
      <c r="I89" s="18">
        <f>+I90</f>
        <v>0</v>
      </c>
      <c r="J89" s="18">
        <f>+J90</f>
        <v>60767.54</v>
      </c>
      <c r="K89" s="78"/>
      <c r="L89" s="45">
        <v>60767.54</v>
      </c>
      <c r="M89" s="45">
        <f t="shared" si="8"/>
        <v>0</v>
      </c>
    </row>
    <row r="90" spans="1:13">
      <c r="A90" s="16">
        <v>80101000</v>
      </c>
      <c r="B90" s="20" t="s">
        <v>1584</v>
      </c>
      <c r="C90" s="21">
        <f>SUMIF(BIVE_CE!$A$2:$A$198,A90,BIVE_CE!$E$2:$E$198)</f>
        <v>60767.54</v>
      </c>
      <c r="D90" s="21">
        <f>SUMIF(BIVE_CE!$A$2:$A$198,A90,BIVE_CE!$F$2:$F$198)</f>
        <v>0</v>
      </c>
      <c r="E90" s="38">
        <f>+C90-D90</f>
        <v>60767.54</v>
      </c>
      <c r="F90" s="37">
        <f>+E90</f>
        <v>60767.54</v>
      </c>
      <c r="G90" s="53">
        <f t="shared" si="11"/>
        <v>0</v>
      </c>
      <c r="H90" s="19"/>
      <c r="I90" s="38"/>
      <c r="J90" s="21">
        <f>+F90-I90</f>
        <v>60767.54</v>
      </c>
      <c r="K90" s="78" t="s">
        <v>1582</v>
      </c>
      <c r="L90" s="40">
        <v>60767.54</v>
      </c>
      <c r="M90" s="40">
        <f t="shared" si="8"/>
        <v>0</v>
      </c>
    </row>
    <row r="91" spans="1:13">
      <c r="A91" s="16"/>
      <c r="B91" s="20"/>
      <c r="C91" s="21"/>
      <c r="D91" s="19"/>
      <c r="E91" s="19"/>
      <c r="F91" s="19"/>
      <c r="G91" s="53">
        <f t="shared" si="11"/>
        <v>0</v>
      </c>
      <c r="H91" s="19"/>
      <c r="I91" s="19"/>
      <c r="J91" s="19"/>
      <c r="K91" s="78"/>
      <c r="L91" s="40"/>
      <c r="M91" s="40">
        <f t="shared" si="8"/>
        <v>0</v>
      </c>
    </row>
    <row r="92" spans="1:13">
      <c r="A92" s="16"/>
      <c r="B92" s="17" t="s">
        <v>1586</v>
      </c>
      <c r="C92" s="18">
        <f>SUM(C93:C97)</f>
        <v>144679.90999999997</v>
      </c>
      <c r="D92" s="18">
        <f>SUM(D93:D97)</f>
        <v>0</v>
      </c>
      <c r="E92" s="18">
        <f>SUM(E93:E97)</f>
        <v>144679.90999999997</v>
      </c>
      <c r="F92" s="18">
        <f>SUM(F93:F97)</f>
        <v>144679.90999999997</v>
      </c>
      <c r="G92" s="53">
        <f t="shared" si="11"/>
        <v>0</v>
      </c>
      <c r="H92" s="19"/>
      <c r="I92" s="18">
        <f>SUM(I93:I97)</f>
        <v>51682.61</v>
      </c>
      <c r="J92" s="18">
        <f>SUM(J93:J97)</f>
        <v>92997.299999999988</v>
      </c>
      <c r="K92" s="78"/>
      <c r="L92" s="42">
        <v>144679.91</v>
      </c>
      <c r="M92" s="42">
        <f t="shared" si="8"/>
        <v>0</v>
      </c>
    </row>
    <row r="93" spans="1:13">
      <c r="A93" s="16">
        <v>80102000</v>
      </c>
      <c r="B93" s="20" t="s">
        <v>1587</v>
      </c>
      <c r="C93" s="21">
        <f>SUMIF(BIVE_CE!$A$2:$A$198,A93,BIVE_CE!$E$2:$E$198)</f>
        <v>6023.44</v>
      </c>
      <c r="D93" s="21">
        <f>SUMIF(BIVE_CE!$A$2:$A$198,A93,BIVE_CE!$F$2:$F$198)</f>
        <v>0</v>
      </c>
      <c r="E93" s="38">
        <f>+C93-D93</f>
        <v>6023.44</v>
      </c>
      <c r="F93" s="37">
        <f>+E93</f>
        <v>6023.44</v>
      </c>
      <c r="G93" s="53">
        <f t="shared" si="11"/>
        <v>0</v>
      </c>
      <c r="H93" s="19"/>
      <c r="I93" s="38">
        <v>5878.18</v>
      </c>
      <c r="J93" s="21">
        <f>+F93-I93</f>
        <v>145.25999999999931</v>
      </c>
      <c r="K93" s="78" t="s">
        <v>1585</v>
      </c>
      <c r="L93" s="40">
        <v>6023.44</v>
      </c>
      <c r="M93" s="40">
        <f t="shared" si="8"/>
        <v>0</v>
      </c>
    </row>
    <row r="94" spans="1:13">
      <c r="A94" s="16">
        <v>80102001</v>
      </c>
      <c r="B94" s="20" t="s">
        <v>1588</v>
      </c>
      <c r="C94" s="21">
        <f>SUMIF(BIVE_CE!$A$2:$A$198,A94,BIVE_CE!$E$2:$E$198)</f>
        <v>12559.36</v>
      </c>
      <c r="D94" s="21">
        <f>SUMIF(BIVE_CE!$A$2:$A$198,A94,BIVE_CE!$F$2:$F$198)</f>
        <v>0</v>
      </c>
      <c r="E94" s="38">
        <f>+C94-D94</f>
        <v>12559.36</v>
      </c>
      <c r="F94" s="37">
        <f>+E94</f>
        <v>12559.36</v>
      </c>
      <c r="G94" s="53">
        <f t="shared" si="11"/>
        <v>0</v>
      </c>
      <c r="H94" s="19"/>
      <c r="I94" s="38">
        <v>6563.43</v>
      </c>
      <c r="J94" s="21">
        <f>+F94-I94</f>
        <v>5995.93</v>
      </c>
      <c r="K94" s="78" t="s">
        <v>1585</v>
      </c>
      <c r="L94" s="40">
        <v>12559.36</v>
      </c>
      <c r="M94" s="40">
        <f t="shared" si="8"/>
        <v>0</v>
      </c>
    </row>
    <row r="95" spans="1:13">
      <c r="A95" s="16">
        <v>80102002</v>
      </c>
      <c r="B95" s="20" t="s">
        <v>1589</v>
      </c>
      <c r="C95" s="21">
        <f>SUMIF(BIVE_CE!$A$2:$A$198,A95,BIVE_CE!$E$2:$E$198)</f>
        <v>15238.29</v>
      </c>
      <c r="D95" s="21">
        <f>SUMIF(BIVE_CE!$A$2:$A$198,A95,BIVE_CE!$F$2:$F$198)</f>
        <v>0</v>
      </c>
      <c r="E95" s="38">
        <f>+C95-D95</f>
        <v>15238.29</v>
      </c>
      <c r="F95" s="37">
        <f>+E95</f>
        <v>15238.29</v>
      </c>
      <c r="G95" s="53">
        <f t="shared" si="11"/>
        <v>0</v>
      </c>
      <c r="H95" s="19"/>
      <c r="I95" s="38">
        <v>30020.67</v>
      </c>
      <c r="J95" s="21">
        <f>+F95-I95</f>
        <v>-14782.379999999997</v>
      </c>
      <c r="K95" s="78" t="s">
        <v>1585</v>
      </c>
      <c r="L95" s="40">
        <v>15238.29</v>
      </c>
      <c r="M95" s="40">
        <f t="shared" si="8"/>
        <v>0</v>
      </c>
    </row>
    <row r="96" spans="1:13">
      <c r="A96" s="16">
        <v>80102003</v>
      </c>
      <c r="B96" s="20" t="s">
        <v>1590</v>
      </c>
      <c r="C96" s="21">
        <f>SUMIF(BIVE_CE!$A$2:$A$198,A96,BIVE_CE!$E$2:$E$198)</f>
        <v>37735.56</v>
      </c>
      <c r="D96" s="21">
        <f>SUMIF(BIVE_CE!$A$2:$A$198,A96,BIVE_CE!$F$2:$F$198)</f>
        <v>0</v>
      </c>
      <c r="E96" s="38">
        <f>+C96-D96</f>
        <v>37735.56</v>
      </c>
      <c r="F96" s="37">
        <f>+E96</f>
        <v>37735.56</v>
      </c>
      <c r="G96" s="53">
        <f t="shared" si="11"/>
        <v>0</v>
      </c>
      <c r="H96" s="19"/>
      <c r="I96" s="38">
        <v>9220.33</v>
      </c>
      <c r="J96" s="21">
        <f>+F96-I96</f>
        <v>28515.229999999996</v>
      </c>
      <c r="K96" s="78" t="s">
        <v>1585</v>
      </c>
      <c r="L96" s="40">
        <v>37735.56</v>
      </c>
      <c r="M96" s="40">
        <f t="shared" si="8"/>
        <v>0</v>
      </c>
    </row>
    <row r="97" spans="1:13">
      <c r="A97" s="16">
        <v>80102004</v>
      </c>
      <c r="B97" s="20" t="s">
        <v>1591</v>
      </c>
      <c r="C97" s="21">
        <f>SUMIF(BIVE_CE!$A$2:$A$198,A97,BIVE_CE!$E$2:$E$198)</f>
        <v>73123.259999999995</v>
      </c>
      <c r="D97" s="21">
        <f>SUMIF(BIVE_CE!$A$2:$A$198,A97,BIVE_CE!$F$2:$F$198)</f>
        <v>0</v>
      </c>
      <c r="E97" s="38">
        <f>+C97-D97</f>
        <v>73123.259999999995</v>
      </c>
      <c r="F97" s="37">
        <f>+E97</f>
        <v>73123.259999999995</v>
      </c>
      <c r="G97" s="53">
        <f t="shared" si="11"/>
        <v>0</v>
      </c>
      <c r="H97" s="19"/>
      <c r="I97" s="38"/>
      <c r="J97" s="21">
        <f>+F97-I97</f>
        <v>73123.259999999995</v>
      </c>
      <c r="K97" s="78" t="s">
        <v>1585</v>
      </c>
      <c r="L97" s="40">
        <v>73123.259999999995</v>
      </c>
      <c r="M97" s="40">
        <f t="shared" si="8"/>
        <v>0</v>
      </c>
    </row>
    <row r="98" spans="1:13">
      <c r="A98" s="16"/>
      <c r="B98" s="20"/>
      <c r="C98" s="21"/>
      <c r="D98" s="19"/>
      <c r="E98" s="19"/>
      <c r="F98" s="19"/>
      <c r="G98" s="53">
        <f t="shared" si="11"/>
        <v>0</v>
      </c>
      <c r="H98" s="19"/>
      <c r="I98" s="19"/>
      <c r="J98" s="19"/>
      <c r="K98" s="78"/>
      <c r="L98" s="40"/>
      <c r="M98" s="40">
        <f t="shared" si="8"/>
        <v>0</v>
      </c>
    </row>
    <row r="99" spans="1:13">
      <c r="A99" s="16"/>
      <c r="B99" s="17" t="s">
        <v>1595</v>
      </c>
      <c r="C99" s="18">
        <f>SUM(C100:C124)</f>
        <v>11500929.079999998</v>
      </c>
      <c r="D99" s="18">
        <f>SUM(D100:D124)</f>
        <v>0</v>
      </c>
      <c r="E99" s="18">
        <f>SUM(E100:E124)</f>
        <v>11500929.079999998</v>
      </c>
      <c r="F99" s="18">
        <f>SUM(F100:F124)</f>
        <v>11500929.079999998</v>
      </c>
      <c r="G99" s="53">
        <f t="shared" si="11"/>
        <v>0</v>
      </c>
      <c r="H99" s="19"/>
      <c r="I99" s="18">
        <f>SUM(I100:I124)</f>
        <v>10046322.359999999</v>
      </c>
      <c r="J99" s="18">
        <f>SUM(J100:J124)</f>
        <v>1454606.72</v>
      </c>
      <c r="K99" s="78"/>
      <c r="L99" s="23">
        <f>SUM(L100:L124)</f>
        <v>11500929.079999998</v>
      </c>
      <c r="M99" s="42">
        <f t="shared" si="8"/>
        <v>0</v>
      </c>
    </row>
    <row r="100" spans="1:13">
      <c r="A100" s="16">
        <v>81120000</v>
      </c>
      <c r="B100" s="20" t="s">
        <v>1593</v>
      </c>
      <c r="C100" s="21">
        <f>SUMIF(BIVE_CE!$A$2:$A$198,A100,BIVE_CE!$E$2:$E$198)</f>
        <v>393526.31</v>
      </c>
      <c r="D100" s="21">
        <f>SUMIF(BIVE_CE!$A$2:$A$198,A100,BIVE_CE!$F$2:$F$198)</f>
        <v>0</v>
      </c>
      <c r="E100" s="38">
        <f>+C100-D100</f>
        <v>393526.31</v>
      </c>
      <c r="F100" s="37">
        <f>+E100</f>
        <v>393526.31</v>
      </c>
      <c r="G100" s="53">
        <f>+F100-E100</f>
        <v>0</v>
      </c>
      <c r="H100" s="19"/>
      <c r="I100" s="38"/>
      <c r="J100" s="21">
        <f>+F100-I100</f>
        <v>393526.31</v>
      </c>
      <c r="K100" s="78" t="s">
        <v>1594</v>
      </c>
      <c r="L100" s="40">
        <v>393526.31</v>
      </c>
      <c r="M100" s="40">
        <f>+E100-L100</f>
        <v>0</v>
      </c>
    </row>
    <row r="101" spans="1:13">
      <c r="A101" s="16">
        <v>82101000</v>
      </c>
      <c r="B101" s="20" t="s">
        <v>1596</v>
      </c>
      <c r="C101" s="21">
        <f>SUMIF(BIVE_CE!$A$2:$A$198,A101,BIVE_CE!$E$2:$E$198)</f>
        <v>1431482.8900000001</v>
      </c>
      <c r="D101" s="21">
        <f>SUMIF(BIVE_CE!$A$2:$A$198,A101,BIVE_CE!$F$2:$F$198)</f>
        <v>0</v>
      </c>
      <c r="E101" s="38">
        <f t="shared" ref="E101:E124" si="12">+C101-D101</f>
        <v>1431482.8900000001</v>
      </c>
      <c r="F101" s="37">
        <f t="shared" ref="F101:F124" si="13">+E101</f>
        <v>1431482.8900000001</v>
      </c>
      <c r="G101" s="53">
        <f t="shared" si="11"/>
        <v>0</v>
      </c>
      <c r="H101" s="19"/>
      <c r="I101" s="38">
        <v>9986138.8200000003</v>
      </c>
      <c r="J101" s="21">
        <f t="shared" ref="J101:J124" si="14">+F101-I101</f>
        <v>-8554655.9299999997</v>
      </c>
      <c r="K101" s="78" t="s">
        <v>1594</v>
      </c>
      <c r="L101" s="40">
        <v>1431482.89</v>
      </c>
      <c r="M101" s="40">
        <f t="shared" si="8"/>
        <v>0</v>
      </c>
    </row>
    <row r="102" spans="1:13">
      <c r="A102" s="16">
        <v>82101001</v>
      </c>
      <c r="B102" s="20" t="s">
        <v>1597</v>
      </c>
      <c r="C102" s="21">
        <f>SUMIF(BIVE_CE!$A$2:$A$198,A102,BIVE_CE!$E$2:$E$198)</f>
        <v>566049.96000000008</v>
      </c>
      <c r="D102" s="21">
        <f>SUMIF(BIVE_CE!$A$2:$A$198,A102,BIVE_CE!$F$2:$F$198)</f>
        <v>0</v>
      </c>
      <c r="E102" s="38">
        <f t="shared" si="12"/>
        <v>566049.96000000008</v>
      </c>
      <c r="F102" s="37">
        <f t="shared" si="13"/>
        <v>566049.96000000008</v>
      </c>
      <c r="G102" s="53">
        <f t="shared" si="11"/>
        <v>0</v>
      </c>
      <c r="H102" s="19"/>
      <c r="I102" s="38"/>
      <c r="J102" s="21">
        <f t="shared" si="14"/>
        <v>566049.96000000008</v>
      </c>
      <c r="K102" s="78" t="s">
        <v>1594</v>
      </c>
      <c r="L102" s="40">
        <v>566049.96</v>
      </c>
      <c r="M102" s="40">
        <f t="shared" si="8"/>
        <v>0</v>
      </c>
    </row>
    <row r="103" spans="1:13">
      <c r="A103" s="16">
        <v>82101002</v>
      </c>
      <c r="B103" s="20" t="s">
        <v>1598</v>
      </c>
      <c r="C103" s="21">
        <f>SUMIF(BIVE_CE!$A$2:$A$198,A103,BIVE_CE!$E$2:$E$198)</f>
        <v>968566.65</v>
      </c>
      <c r="D103" s="21">
        <f>SUMIF(BIVE_CE!$A$2:$A$198,A103,BIVE_CE!$F$2:$F$198)</f>
        <v>0</v>
      </c>
      <c r="E103" s="38">
        <f t="shared" si="12"/>
        <v>968566.65</v>
      </c>
      <c r="F103" s="37">
        <f t="shared" si="13"/>
        <v>968566.65</v>
      </c>
      <c r="G103" s="53">
        <f t="shared" si="11"/>
        <v>0</v>
      </c>
      <c r="H103" s="19"/>
      <c r="I103" s="38"/>
      <c r="J103" s="21">
        <f t="shared" si="14"/>
        <v>968566.65</v>
      </c>
      <c r="K103" s="78" t="s">
        <v>1594</v>
      </c>
      <c r="L103" s="40">
        <v>968566.65</v>
      </c>
      <c r="M103" s="40">
        <f t="shared" si="8"/>
        <v>0</v>
      </c>
    </row>
    <row r="104" spans="1:13">
      <c r="A104" s="16">
        <v>82101003</v>
      </c>
      <c r="B104" s="20" t="s">
        <v>1599</v>
      </c>
      <c r="C104" s="21">
        <f>SUMIF(BIVE_CE!$A$2:$A$198,A104,BIVE_CE!$E$2:$E$198)</f>
        <v>395763.9</v>
      </c>
      <c r="D104" s="21">
        <f>SUMIF(BIVE_CE!$A$2:$A$198,A104,BIVE_CE!$F$2:$F$198)</f>
        <v>0</v>
      </c>
      <c r="E104" s="38">
        <f t="shared" si="12"/>
        <v>395763.9</v>
      </c>
      <c r="F104" s="37">
        <f t="shared" si="13"/>
        <v>395763.9</v>
      </c>
      <c r="G104" s="53">
        <f t="shared" si="11"/>
        <v>0</v>
      </c>
      <c r="H104" s="19"/>
      <c r="I104" s="38"/>
      <c r="J104" s="21">
        <f t="shared" si="14"/>
        <v>395763.9</v>
      </c>
      <c r="K104" s="78" t="s">
        <v>1594</v>
      </c>
      <c r="L104" s="40">
        <v>395763.9</v>
      </c>
      <c r="M104" s="40">
        <f t="shared" si="8"/>
        <v>0</v>
      </c>
    </row>
    <row r="105" spans="1:13">
      <c r="A105" s="16">
        <v>82101004</v>
      </c>
      <c r="B105" s="20" t="s">
        <v>1600</v>
      </c>
      <c r="C105" s="21">
        <f>SUMIF(BIVE_CE!$A$2:$A$198,A105,BIVE_CE!$E$2:$E$198)</f>
        <v>24538.38</v>
      </c>
      <c r="D105" s="21">
        <f>SUMIF(BIVE_CE!$A$2:$A$198,A105,BIVE_CE!$F$2:$F$198)</f>
        <v>0</v>
      </c>
      <c r="E105" s="38">
        <f t="shared" si="12"/>
        <v>24538.38</v>
      </c>
      <c r="F105" s="37">
        <f t="shared" si="13"/>
        <v>24538.38</v>
      </c>
      <c r="G105" s="53">
        <f t="shared" si="11"/>
        <v>0</v>
      </c>
      <c r="H105" s="19"/>
      <c r="I105" s="38"/>
      <c r="J105" s="21">
        <f t="shared" si="14"/>
        <v>24538.38</v>
      </c>
      <c r="K105" s="78" t="s">
        <v>1594</v>
      </c>
      <c r="L105" s="40">
        <v>24538.38</v>
      </c>
      <c r="M105" s="40">
        <f t="shared" si="8"/>
        <v>0</v>
      </c>
    </row>
    <row r="106" spans="1:13">
      <c r="A106" s="16">
        <v>82101005</v>
      </c>
      <c r="B106" s="20" t="s">
        <v>1601</v>
      </c>
      <c r="C106" s="21">
        <f>SUMIF(BIVE_CE!$A$2:$A$198,A106,BIVE_CE!$E$2:$E$198)</f>
        <v>278965.69</v>
      </c>
      <c r="D106" s="21">
        <f>SUMIF(BIVE_CE!$A$2:$A$198,A106,BIVE_CE!$F$2:$F$198)</f>
        <v>0</v>
      </c>
      <c r="E106" s="38">
        <f t="shared" si="12"/>
        <v>278965.69</v>
      </c>
      <c r="F106" s="37">
        <f t="shared" si="13"/>
        <v>278965.69</v>
      </c>
      <c r="G106" s="53">
        <f t="shared" si="11"/>
        <v>0</v>
      </c>
      <c r="H106" s="19"/>
      <c r="I106" s="38"/>
      <c r="J106" s="21">
        <f t="shared" si="14"/>
        <v>278965.69</v>
      </c>
      <c r="K106" s="78" t="s">
        <v>1594</v>
      </c>
      <c r="L106" s="40">
        <v>278965.69</v>
      </c>
      <c r="M106" s="40">
        <f t="shared" si="8"/>
        <v>0</v>
      </c>
    </row>
    <row r="107" spans="1:13">
      <c r="A107" s="16">
        <v>82101006</v>
      </c>
      <c r="B107" s="20" t="s">
        <v>1602</v>
      </c>
      <c r="C107" s="21">
        <f>SUMIF(BIVE_CE!$A$2:$A$198,A107,BIVE_CE!$E$2:$E$198)</f>
        <v>462723.27</v>
      </c>
      <c r="D107" s="21">
        <f>SUMIF(BIVE_CE!$A$2:$A$198,A107,BIVE_CE!$F$2:$F$198)</f>
        <v>0</v>
      </c>
      <c r="E107" s="38">
        <f t="shared" si="12"/>
        <v>462723.27</v>
      </c>
      <c r="F107" s="37">
        <f t="shared" si="13"/>
        <v>462723.27</v>
      </c>
      <c r="G107" s="53">
        <f t="shared" si="11"/>
        <v>0</v>
      </c>
      <c r="H107" s="19"/>
      <c r="I107" s="38"/>
      <c r="J107" s="21">
        <f t="shared" si="14"/>
        <v>462723.27</v>
      </c>
      <c r="K107" s="78" t="s">
        <v>1594</v>
      </c>
      <c r="L107" s="40">
        <v>462723.27</v>
      </c>
      <c r="M107" s="40">
        <f t="shared" si="8"/>
        <v>0</v>
      </c>
    </row>
    <row r="108" spans="1:13">
      <c r="A108" s="16">
        <v>82101007</v>
      </c>
      <c r="B108" s="20" t="s">
        <v>1603</v>
      </c>
      <c r="C108" s="21">
        <f>SUMIF(BIVE_CE!$A$2:$A$198,A108,BIVE_CE!$E$2:$E$198)</f>
        <v>6000</v>
      </c>
      <c r="D108" s="21">
        <f>SUMIF(BIVE_CE!$A$2:$A$198,A108,BIVE_CE!$F$2:$F$198)</f>
        <v>0</v>
      </c>
      <c r="E108" s="38">
        <f t="shared" si="12"/>
        <v>6000</v>
      </c>
      <c r="F108" s="37">
        <f t="shared" si="13"/>
        <v>6000</v>
      </c>
      <c r="G108" s="53">
        <f t="shared" si="11"/>
        <v>0</v>
      </c>
      <c r="H108" s="19"/>
      <c r="I108" s="38"/>
      <c r="J108" s="21">
        <f t="shared" si="14"/>
        <v>6000</v>
      </c>
      <c r="K108" s="78" t="s">
        <v>1594</v>
      </c>
      <c r="L108" s="40">
        <v>6000</v>
      </c>
      <c r="M108" s="40">
        <f t="shared" si="8"/>
        <v>0</v>
      </c>
    </row>
    <row r="109" spans="1:13">
      <c r="A109" s="16">
        <v>82101008</v>
      </c>
      <c r="B109" s="20" t="s">
        <v>1604</v>
      </c>
      <c r="C109" s="21">
        <f>SUMIF(BIVE_CE!$A$2:$A$198,A109,BIVE_CE!$E$2:$E$198)</f>
        <v>510028.13</v>
      </c>
      <c r="D109" s="21">
        <f>SUMIF(BIVE_CE!$A$2:$A$198,A109,BIVE_CE!$F$2:$F$198)</f>
        <v>0</v>
      </c>
      <c r="E109" s="38">
        <f t="shared" si="12"/>
        <v>510028.13</v>
      </c>
      <c r="F109" s="37">
        <f t="shared" si="13"/>
        <v>510028.13</v>
      </c>
      <c r="G109" s="53">
        <f t="shared" si="11"/>
        <v>0</v>
      </c>
      <c r="H109" s="19"/>
      <c r="I109" s="38"/>
      <c r="J109" s="21">
        <f t="shared" si="14"/>
        <v>510028.13</v>
      </c>
      <c r="K109" s="78" t="s">
        <v>1594</v>
      </c>
      <c r="L109" s="40">
        <v>510028.13</v>
      </c>
      <c r="M109" s="40">
        <f t="shared" si="8"/>
        <v>0</v>
      </c>
    </row>
    <row r="110" spans="1:13">
      <c r="A110" s="16">
        <v>82101009</v>
      </c>
      <c r="B110" s="20" t="s">
        <v>1605</v>
      </c>
      <c r="C110" s="21">
        <f>SUMIF(BIVE_CE!$A$2:$A$198,A110,BIVE_CE!$E$2:$E$198)</f>
        <v>122506.52</v>
      </c>
      <c r="D110" s="21">
        <f>SUMIF(BIVE_CE!$A$2:$A$198,A110,BIVE_CE!$F$2:$F$198)</f>
        <v>0</v>
      </c>
      <c r="E110" s="38">
        <f t="shared" si="12"/>
        <v>122506.52</v>
      </c>
      <c r="F110" s="37">
        <f t="shared" si="13"/>
        <v>122506.52</v>
      </c>
      <c r="G110" s="53">
        <f t="shared" si="11"/>
        <v>0</v>
      </c>
      <c r="H110" s="19"/>
      <c r="I110" s="38"/>
      <c r="J110" s="21">
        <f t="shared" si="14"/>
        <v>122506.52</v>
      </c>
      <c r="K110" s="78" t="s">
        <v>1594</v>
      </c>
      <c r="L110" s="40">
        <v>122506.52</v>
      </c>
      <c r="M110" s="40">
        <f t="shared" si="8"/>
        <v>0</v>
      </c>
    </row>
    <row r="111" spans="1:13">
      <c r="A111" s="16">
        <v>82101010</v>
      </c>
      <c r="B111" s="20" t="s">
        <v>1606</v>
      </c>
      <c r="C111" s="21">
        <f>SUMIF(BIVE_CE!$A$2:$A$198,A111,BIVE_CE!$E$2:$E$198)</f>
        <v>356369.64</v>
      </c>
      <c r="D111" s="21">
        <f>SUMIF(BIVE_CE!$A$2:$A$198,A111,BIVE_CE!$F$2:$F$198)</f>
        <v>0</v>
      </c>
      <c r="E111" s="38">
        <f t="shared" si="12"/>
        <v>356369.64</v>
      </c>
      <c r="F111" s="37">
        <f t="shared" si="13"/>
        <v>356369.64</v>
      </c>
      <c r="G111" s="53">
        <f t="shared" si="11"/>
        <v>0</v>
      </c>
      <c r="H111" s="19"/>
      <c r="I111" s="38"/>
      <c r="J111" s="21">
        <f t="shared" si="14"/>
        <v>356369.64</v>
      </c>
      <c r="K111" s="78" t="s">
        <v>1594</v>
      </c>
      <c r="L111" s="40">
        <v>356369.64</v>
      </c>
      <c r="M111" s="40">
        <f t="shared" si="8"/>
        <v>0</v>
      </c>
    </row>
    <row r="112" spans="1:13">
      <c r="A112" s="16">
        <v>82101011</v>
      </c>
      <c r="B112" s="20" t="s">
        <v>1607</v>
      </c>
      <c r="C112" s="21">
        <f>SUMIF(BIVE_CE!$A$2:$A$198,A112,BIVE_CE!$E$2:$E$198)</f>
        <v>80415.710000000006</v>
      </c>
      <c r="D112" s="21">
        <f>SUMIF(BIVE_CE!$A$2:$A$198,A112,BIVE_CE!$F$2:$F$198)</f>
        <v>0</v>
      </c>
      <c r="E112" s="38">
        <f t="shared" si="12"/>
        <v>80415.710000000006</v>
      </c>
      <c r="F112" s="37">
        <f t="shared" si="13"/>
        <v>80415.710000000006</v>
      </c>
      <c r="G112" s="53">
        <f t="shared" si="11"/>
        <v>0</v>
      </c>
      <c r="H112" s="19"/>
      <c r="I112" s="38"/>
      <c r="J112" s="21">
        <f t="shared" si="14"/>
        <v>80415.710000000006</v>
      </c>
      <c r="K112" s="78" t="s">
        <v>1594</v>
      </c>
      <c r="L112" s="40">
        <v>80415.710000000006</v>
      </c>
      <c r="M112" s="40">
        <f t="shared" si="8"/>
        <v>0</v>
      </c>
    </row>
    <row r="113" spans="1:13">
      <c r="A113" s="16">
        <v>82101013</v>
      </c>
      <c r="B113" s="20" t="s">
        <v>1780</v>
      </c>
      <c r="C113" s="21">
        <f>SUMIF(BIVE_CE!$A$2:$A$198,A113,BIVE_CE!$E$2:$E$198)</f>
        <v>0</v>
      </c>
      <c r="D113" s="21">
        <f>SUMIF(BIVE_CE!$A$2:$A$198,A113,BIVE_CE!$F$2:$F$198)</f>
        <v>0</v>
      </c>
      <c r="E113" s="38">
        <f t="shared" si="12"/>
        <v>0</v>
      </c>
      <c r="F113" s="37">
        <f t="shared" si="13"/>
        <v>0</v>
      </c>
      <c r="G113" s="53">
        <f t="shared" si="11"/>
        <v>0</v>
      </c>
      <c r="H113" s="19"/>
      <c r="I113" s="38"/>
      <c r="J113" s="21">
        <f t="shared" si="14"/>
        <v>0</v>
      </c>
      <c r="K113" s="78" t="s">
        <v>1594</v>
      </c>
      <c r="L113" s="40">
        <v>0</v>
      </c>
      <c r="M113" s="40">
        <f t="shared" si="8"/>
        <v>0</v>
      </c>
    </row>
    <row r="114" spans="1:13">
      <c r="A114" s="16">
        <v>82101012</v>
      </c>
      <c r="B114" s="20" t="s">
        <v>1608</v>
      </c>
      <c r="C114" s="21">
        <f>SUMIF(BIVE_CE!$A$2:$A$198,A114,BIVE_CE!$E$2:$E$198)</f>
        <v>55054.86</v>
      </c>
      <c r="D114" s="21">
        <f>SUMIF(BIVE_CE!$A$2:$A$198,A114,BIVE_CE!$F$2:$F$198)</f>
        <v>0</v>
      </c>
      <c r="E114" s="38">
        <f t="shared" si="12"/>
        <v>55054.86</v>
      </c>
      <c r="F114" s="37">
        <f t="shared" si="13"/>
        <v>55054.86</v>
      </c>
      <c r="G114" s="53">
        <f t="shared" si="11"/>
        <v>0</v>
      </c>
      <c r="H114" s="19"/>
      <c r="I114" s="38"/>
      <c r="J114" s="21">
        <f t="shared" si="14"/>
        <v>55054.86</v>
      </c>
      <c r="K114" s="78" t="s">
        <v>1594</v>
      </c>
      <c r="L114" s="40">
        <v>55054.86</v>
      </c>
      <c r="M114" s="40">
        <f t="shared" si="8"/>
        <v>0</v>
      </c>
    </row>
    <row r="115" spans="1:13">
      <c r="A115" s="16">
        <v>82101014</v>
      </c>
      <c r="B115" s="20" t="s">
        <v>1609</v>
      </c>
      <c r="C115" s="21">
        <f>SUMIF(BIVE_CE!$A$2:$A$198,A115,BIVE_CE!$E$2:$E$198)</f>
        <v>2455143.92</v>
      </c>
      <c r="D115" s="21">
        <f>SUMIF(BIVE_CE!$A$2:$A$198,A115,BIVE_CE!$F$2:$F$198)</f>
        <v>0</v>
      </c>
      <c r="E115" s="38">
        <f t="shared" si="12"/>
        <v>2455143.92</v>
      </c>
      <c r="F115" s="37">
        <f t="shared" si="13"/>
        <v>2455143.92</v>
      </c>
      <c r="G115" s="53">
        <f t="shared" si="11"/>
        <v>0</v>
      </c>
      <c r="H115" s="19"/>
      <c r="I115" s="38"/>
      <c r="J115" s="21">
        <f t="shared" si="14"/>
        <v>2455143.92</v>
      </c>
      <c r="K115" s="78" t="s">
        <v>1594</v>
      </c>
      <c r="L115" s="40">
        <v>2455143.92</v>
      </c>
      <c r="M115" s="40">
        <f t="shared" si="8"/>
        <v>0</v>
      </c>
    </row>
    <row r="116" spans="1:13">
      <c r="A116" s="16">
        <v>82101015</v>
      </c>
      <c r="B116" s="20" t="s">
        <v>1610</v>
      </c>
      <c r="C116" s="21">
        <f>SUMIF(BIVE_CE!$A$2:$A$198,A116,BIVE_CE!$E$2:$E$198)</f>
        <v>336692.26</v>
      </c>
      <c r="D116" s="21">
        <f>SUMIF(BIVE_CE!$A$2:$A$198,A116,BIVE_CE!$F$2:$F$198)</f>
        <v>0</v>
      </c>
      <c r="E116" s="38">
        <f t="shared" si="12"/>
        <v>336692.26</v>
      </c>
      <c r="F116" s="37">
        <f t="shared" si="13"/>
        <v>336692.26</v>
      </c>
      <c r="G116" s="53">
        <f t="shared" si="11"/>
        <v>0</v>
      </c>
      <c r="H116" s="19"/>
      <c r="I116" s="38"/>
      <c r="J116" s="21">
        <f t="shared" si="14"/>
        <v>336692.26</v>
      </c>
      <c r="K116" s="78" t="s">
        <v>1594</v>
      </c>
      <c r="L116" s="40">
        <v>336692.26</v>
      </c>
      <c r="M116" s="40">
        <f t="shared" si="8"/>
        <v>0</v>
      </c>
    </row>
    <row r="117" spans="1:13">
      <c r="A117" s="16">
        <v>82101016</v>
      </c>
      <c r="B117" s="20" t="s">
        <v>1611</v>
      </c>
      <c r="C117" s="21">
        <f>SUMIF(BIVE_CE!$A$2:$A$198,A117,BIVE_CE!$E$2:$E$198)</f>
        <v>1052031.9500000002</v>
      </c>
      <c r="D117" s="21">
        <f>SUMIF(BIVE_CE!$A$2:$A$198,A117,BIVE_CE!$F$2:$F$198)</f>
        <v>0</v>
      </c>
      <c r="E117" s="38">
        <f t="shared" si="12"/>
        <v>1052031.9500000002</v>
      </c>
      <c r="F117" s="37">
        <f t="shared" si="13"/>
        <v>1052031.9500000002</v>
      </c>
      <c r="G117" s="53">
        <f t="shared" si="11"/>
        <v>0</v>
      </c>
      <c r="H117" s="19"/>
      <c r="I117" s="38"/>
      <c r="J117" s="21">
        <f t="shared" si="14"/>
        <v>1052031.9500000002</v>
      </c>
      <c r="K117" s="78" t="s">
        <v>1594</v>
      </c>
      <c r="L117" s="40">
        <v>1052031.95</v>
      </c>
      <c r="M117" s="40">
        <f t="shared" si="8"/>
        <v>0</v>
      </c>
    </row>
    <row r="118" spans="1:13">
      <c r="A118" s="16">
        <v>82101017</v>
      </c>
      <c r="B118" s="20" t="s">
        <v>1612</v>
      </c>
      <c r="C118" s="21">
        <f>SUMIF(BIVE_CE!$A$2:$A$198,A118,BIVE_CE!$E$2:$E$198)</f>
        <v>37142.519999999997</v>
      </c>
      <c r="D118" s="21">
        <f>SUMIF(BIVE_CE!$A$2:$A$198,A118,BIVE_CE!$F$2:$F$198)</f>
        <v>0</v>
      </c>
      <c r="E118" s="38">
        <f t="shared" si="12"/>
        <v>37142.519999999997</v>
      </c>
      <c r="F118" s="37">
        <f t="shared" si="13"/>
        <v>37142.519999999997</v>
      </c>
      <c r="G118" s="53">
        <f t="shared" si="11"/>
        <v>0</v>
      </c>
      <c r="H118" s="19"/>
      <c r="I118" s="38"/>
      <c r="J118" s="21">
        <f t="shared" si="14"/>
        <v>37142.519999999997</v>
      </c>
      <c r="K118" s="78" t="s">
        <v>1594</v>
      </c>
      <c r="L118" s="40">
        <v>37142.519999999997</v>
      </c>
      <c r="M118" s="40">
        <f t="shared" si="8"/>
        <v>0</v>
      </c>
    </row>
    <row r="119" spans="1:13">
      <c r="A119" s="16">
        <v>82101018</v>
      </c>
      <c r="B119" s="20" t="s">
        <v>1613</v>
      </c>
      <c r="C119" s="21">
        <f>SUMIF(BIVE_CE!$A$2:$A$198,A119,BIVE_CE!$E$2:$E$198)</f>
        <v>461466.69</v>
      </c>
      <c r="D119" s="21">
        <f>SUMIF(BIVE_CE!$A$2:$A$198,A119,BIVE_CE!$F$2:$F$198)</f>
        <v>0</v>
      </c>
      <c r="E119" s="38">
        <f t="shared" si="12"/>
        <v>461466.69</v>
      </c>
      <c r="F119" s="37">
        <f t="shared" si="13"/>
        <v>461466.69</v>
      </c>
      <c r="G119" s="53">
        <f t="shared" si="11"/>
        <v>0</v>
      </c>
      <c r="H119" s="19"/>
      <c r="I119" s="38"/>
      <c r="J119" s="21">
        <f t="shared" si="14"/>
        <v>461466.69</v>
      </c>
      <c r="K119" s="78" t="s">
        <v>1594</v>
      </c>
      <c r="L119" s="40">
        <v>461466.69</v>
      </c>
      <c r="M119" s="40">
        <f t="shared" si="8"/>
        <v>0</v>
      </c>
    </row>
    <row r="120" spans="1:13">
      <c r="A120" s="16">
        <v>82101019</v>
      </c>
      <c r="B120" s="20" t="s">
        <v>1614</v>
      </c>
      <c r="C120" s="21">
        <f>SUMIF(BIVE_CE!$A$2:$A$198,A120,BIVE_CE!$E$2:$E$198)</f>
        <v>12777.550000000001</v>
      </c>
      <c r="D120" s="21">
        <f>SUMIF(BIVE_CE!$A$2:$A$198,A120,BIVE_CE!$F$2:$F$198)</f>
        <v>0</v>
      </c>
      <c r="E120" s="38">
        <f t="shared" si="12"/>
        <v>12777.550000000001</v>
      </c>
      <c r="F120" s="37">
        <f t="shared" si="13"/>
        <v>12777.550000000001</v>
      </c>
      <c r="G120" s="53">
        <f t="shared" si="11"/>
        <v>0</v>
      </c>
      <c r="H120" s="19"/>
      <c r="I120" s="38"/>
      <c r="J120" s="21">
        <f t="shared" si="14"/>
        <v>12777.550000000001</v>
      </c>
      <c r="K120" s="78" t="s">
        <v>1594</v>
      </c>
      <c r="L120" s="40">
        <v>12777.55</v>
      </c>
      <c r="M120" s="40">
        <f t="shared" si="8"/>
        <v>0</v>
      </c>
    </row>
    <row r="121" spans="1:13">
      <c r="A121" s="16">
        <v>82101020</v>
      </c>
      <c r="B121" s="20" t="s">
        <v>1615</v>
      </c>
      <c r="C121" s="21">
        <f>SUMIF(BIVE_CE!$A$2:$A$198,A121,BIVE_CE!$E$2:$E$198)</f>
        <v>787057.77</v>
      </c>
      <c r="D121" s="21">
        <f>SUMIF(BIVE_CE!$A$2:$A$198,A121,BIVE_CE!$F$2:$F$198)</f>
        <v>0</v>
      </c>
      <c r="E121" s="38">
        <f t="shared" si="12"/>
        <v>787057.77</v>
      </c>
      <c r="F121" s="37">
        <f t="shared" si="13"/>
        <v>787057.77</v>
      </c>
      <c r="G121" s="53">
        <f t="shared" si="11"/>
        <v>0</v>
      </c>
      <c r="H121" s="19"/>
      <c r="I121" s="38"/>
      <c r="J121" s="21">
        <f t="shared" si="14"/>
        <v>787057.77</v>
      </c>
      <c r="K121" s="78" t="s">
        <v>1594</v>
      </c>
      <c r="L121" s="40">
        <v>787057.77</v>
      </c>
      <c r="M121" s="40">
        <f t="shared" si="8"/>
        <v>0</v>
      </c>
    </row>
    <row r="122" spans="1:13">
      <c r="A122" s="16">
        <v>82101021</v>
      </c>
      <c r="B122" s="20" t="s">
        <v>1616</v>
      </c>
      <c r="C122" s="21">
        <f>SUMIF(BIVE_CE!$A$2:$A$198,A122,BIVE_CE!$E$2:$E$198)</f>
        <v>170911.35999999999</v>
      </c>
      <c r="D122" s="21">
        <f>SUMIF(BIVE_CE!$A$2:$A$198,A122,BIVE_CE!$F$2:$F$198)</f>
        <v>0</v>
      </c>
      <c r="E122" s="38">
        <f t="shared" si="12"/>
        <v>170911.35999999999</v>
      </c>
      <c r="F122" s="37">
        <f t="shared" si="13"/>
        <v>170911.35999999999</v>
      </c>
      <c r="G122" s="53">
        <f t="shared" si="11"/>
        <v>0</v>
      </c>
      <c r="H122" s="19"/>
      <c r="I122" s="38"/>
      <c r="J122" s="21">
        <f t="shared" si="14"/>
        <v>170911.35999999999</v>
      </c>
      <c r="K122" s="78" t="s">
        <v>1594</v>
      </c>
      <c r="L122" s="40">
        <v>170911.35999999999</v>
      </c>
      <c r="M122" s="40">
        <f t="shared" si="8"/>
        <v>0</v>
      </c>
    </row>
    <row r="123" spans="1:13">
      <c r="A123" s="16">
        <v>82101022</v>
      </c>
      <c r="B123" s="20" t="s">
        <v>1617</v>
      </c>
      <c r="C123" s="21">
        <f>SUMIF(BIVE_CE!$A$2:$A$198,A123,BIVE_CE!$E$2:$E$198)</f>
        <v>57101.38</v>
      </c>
      <c r="D123" s="21">
        <f>SUMIF(BIVE_CE!$A$2:$A$198,A123,BIVE_CE!$F$2:$F$198)</f>
        <v>0</v>
      </c>
      <c r="E123" s="38">
        <f t="shared" si="12"/>
        <v>57101.38</v>
      </c>
      <c r="F123" s="37">
        <f t="shared" si="13"/>
        <v>57101.38</v>
      </c>
      <c r="G123" s="53">
        <f t="shared" si="11"/>
        <v>0</v>
      </c>
      <c r="H123" s="19"/>
      <c r="I123" s="38"/>
      <c r="J123" s="21">
        <f t="shared" si="14"/>
        <v>57101.38</v>
      </c>
      <c r="K123" s="78" t="s">
        <v>1594</v>
      </c>
      <c r="L123" s="40">
        <v>57101.38</v>
      </c>
      <c r="M123" s="40">
        <f t="shared" si="8"/>
        <v>0</v>
      </c>
    </row>
    <row r="124" spans="1:13">
      <c r="A124" s="16">
        <v>82101023</v>
      </c>
      <c r="B124" s="20" t="s">
        <v>1618</v>
      </c>
      <c r="C124" s="21">
        <f>SUMIF(BIVE_CE!$A$2:$A$198,A124,BIVE_CE!$E$2:$E$198)</f>
        <v>478611.77</v>
      </c>
      <c r="D124" s="21">
        <f>SUMIF(BIVE_CE!$A$2:$A$198,A124,BIVE_CE!$F$2:$F$198)</f>
        <v>0</v>
      </c>
      <c r="E124" s="38">
        <f t="shared" si="12"/>
        <v>478611.77</v>
      </c>
      <c r="F124" s="37">
        <f t="shared" si="13"/>
        <v>478611.77</v>
      </c>
      <c r="G124" s="53">
        <f t="shared" si="11"/>
        <v>0</v>
      </c>
      <c r="H124" s="19"/>
      <c r="I124" s="38">
        <v>60183.54</v>
      </c>
      <c r="J124" s="21">
        <f t="shared" si="14"/>
        <v>418428.23000000004</v>
      </c>
      <c r="K124" s="78" t="s">
        <v>1594</v>
      </c>
      <c r="L124" s="40">
        <v>478611.77</v>
      </c>
      <c r="M124" s="40">
        <f t="shared" si="8"/>
        <v>0</v>
      </c>
    </row>
    <row r="125" spans="1:13">
      <c r="A125" s="16"/>
      <c r="B125" s="20"/>
      <c r="C125" s="21"/>
      <c r="D125" s="19"/>
      <c r="E125" s="19"/>
      <c r="F125" s="19"/>
      <c r="G125" s="53">
        <f t="shared" si="11"/>
        <v>0</v>
      </c>
      <c r="H125" s="19"/>
      <c r="I125" s="19"/>
      <c r="J125" s="19"/>
      <c r="K125" s="78"/>
      <c r="L125" s="40"/>
      <c r="M125" s="40">
        <f t="shared" si="8"/>
        <v>0</v>
      </c>
    </row>
    <row r="126" spans="1:13">
      <c r="A126" s="16"/>
      <c r="B126" s="17" t="s">
        <v>1620</v>
      </c>
      <c r="C126" s="18">
        <f>SUM(C127:C141)</f>
        <v>2759223.5</v>
      </c>
      <c r="D126" s="18">
        <f>SUM(D127:D141)</f>
        <v>0</v>
      </c>
      <c r="E126" s="18">
        <f>SUM(E127:E141)</f>
        <v>2759223.5</v>
      </c>
      <c r="F126" s="18">
        <f>SUM(F127:F141)</f>
        <v>2759223.5</v>
      </c>
      <c r="G126" s="53">
        <f t="shared" si="11"/>
        <v>0</v>
      </c>
      <c r="H126" s="19"/>
      <c r="I126" s="18">
        <f>SUM(I127:I141)</f>
        <v>3013129.12</v>
      </c>
      <c r="J126" s="18">
        <f>SUM(J127:J141)</f>
        <v>-253905.62000000011</v>
      </c>
      <c r="K126" s="78"/>
      <c r="L126" s="42">
        <v>2759223.5</v>
      </c>
      <c r="M126" s="42">
        <f t="shared" si="8"/>
        <v>0</v>
      </c>
    </row>
    <row r="127" spans="1:13">
      <c r="A127" s="16">
        <v>82102000</v>
      </c>
      <c r="B127" s="20" t="s">
        <v>1621</v>
      </c>
      <c r="C127" s="21">
        <f>SUMIF(BIVE_CE!$A$2:$A$198,A127,BIVE_CE!$E$2:$E$198)</f>
        <v>597092.51</v>
      </c>
      <c r="D127" s="21">
        <f>SUMIF(BIVE_CE!$A$2:$A$198,A127,BIVE_CE!$F$2:$F$198)</f>
        <v>0</v>
      </c>
      <c r="E127" s="38">
        <f t="shared" ref="E127:E141" si="15">+C127-D127</f>
        <v>597092.51</v>
      </c>
      <c r="F127" s="37">
        <f t="shared" ref="F127:F141" si="16">+E127</f>
        <v>597092.51</v>
      </c>
      <c r="G127" s="53">
        <f t="shared" si="11"/>
        <v>0</v>
      </c>
      <c r="H127" s="19"/>
      <c r="I127" s="38">
        <v>2401046.9900000002</v>
      </c>
      <c r="J127" s="21">
        <f t="shared" ref="J127:J141" si="17">+F127-I127</f>
        <v>-1803954.4800000002</v>
      </c>
      <c r="K127" s="78" t="s">
        <v>1619</v>
      </c>
      <c r="L127" s="40">
        <v>597092.51</v>
      </c>
      <c r="M127" s="40">
        <f t="shared" si="8"/>
        <v>0</v>
      </c>
    </row>
    <row r="128" spans="1:13">
      <c r="A128" s="16">
        <v>82102001</v>
      </c>
      <c r="B128" s="20" t="s">
        <v>1622</v>
      </c>
      <c r="C128" s="21">
        <f>SUMIF(BIVE_CE!$A$2:$A$198,A128,BIVE_CE!$E$2:$E$198)</f>
        <v>395104</v>
      </c>
      <c r="D128" s="21">
        <f>SUMIF(BIVE_CE!$A$2:$A$198,A128,BIVE_CE!$F$2:$F$198)</f>
        <v>0</v>
      </c>
      <c r="E128" s="38">
        <f t="shared" si="15"/>
        <v>395104</v>
      </c>
      <c r="F128" s="37">
        <f t="shared" si="16"/>
        <v>395104</v>
      </c>
      <c r="G128" s="53">
        <f t="shared" si="11"/>
        <v>0</v>
      </c>
      <c r="H128" s="19"/>
      <c r="I128" s="38"/>
      <c r="J128" s="21">
        <f t="shared" si="17"/>
        <v>395104</v>
      </c>
      <c r="K128" s="78" t="s">
        <v>1619</v>
      </c>
      <c r="L128" s="40">
        <v>395104</v>
      </c>
      <c r="M128" s="40">
        <f t="shared" si="8"/>
        <v>0</v>
      </c>
    </row>
    <row r="129" spans="1:13">
      <c r="A129" s="16">
        <v>82102002</v>
      </c>
      <c r="B129" s="20" t="s">
        <v>1623</v>
      </c>
      <c r="C129" s="21">
        <f>SUMIF(BIVE_CE!$A$2:$A$198,A129,BIVE_CE!$E$2:$E$198)</f>
        <v>303692.98</v>
      </c>
      <c r="D129" s="21">
        <f>SUMIF(BIVE_CE!$A$2:$A$198,A129,BIVE_CE!$F$2:$F$198)</f>
        <v>0</v>
      </c>
      <c r="E129" s="38">
        <f t="shared" si="15"/>
        <v>303692.98</v>
      </c>
      <c r="F129" s="37">
        <f t="shared" si="16"/>
        <v>303692.98</v>
      </c>
      <c r="G129" s="53">
        <f t="shared" si="11"/>
        <v>0</v>
      </c>
      <c r="H129" s="19"/>
      <c r="I129" s="38"/>
      <c r="J129" s="21">
        <f t="shared" si="17"/>
        <v>303692.98</v>
      </c>
      <c r="K129" s="78" t="s">
        <v>1619</v>
      </c>
      <c r="L129" s="40">
        <v>303692.98</v>
      </c>
      <c r="M129" s="40">
        <f t="shared" ref="M129:M192" si="18">+E129-L129</f>
        <v>0</v>
      </c>
    </row>
    <row r="130" spans="1:13">
      <c r="A130" s="16">
        <v>82102003</v>
      </c>
      <c r="B130" s="20" t="s">
        <v>1624</v>
      </c>
      <c r="C130" s="21">
        <f>SUMIF(BIVE_CE!$A$2:$A$198,A130,BIVE_CE!$E$2:$E$198)</f>
        <v>119673.92</v>
      </c>
      <c r="D130" s="21">
        <f>SUMIF(BIVE_CE!$A$2:$A$198,A130,BIVE_CE!$F$2:$F$198)</f>
        <v>0</v>
      </c>
      <c r="E130" s="38">
        <f t="shared" si="15"/>
        <v>119673.92</v>
      </c>
      <c r="F130" s="37">
        <f t="shared" si="16"/>
        <v>119673.92</v>
      </c>
      <c r="G130" s="53">
        <f t="shared" si="11"/>
        <v>0</v>
      </c>
      <c r="H130" s="19"/>
      <c r="I130" s="38"/>
      <c r="J130" s="21">
        <f t="shared" si="17"/>
        <v>119673.92</v>
      </c>
      <c r="K130" s="78" t="s">
        <v>1619</v>
      </c>
      <c r="L130" s="40">
        <v>119673.92</v>
      </c>
      <c r="M130" s="40">
        <f t="shared" si="18"/>
        <v>0</v>
      </c>
    </row>
    <row r="131" spans="1:13">
      <c r="A131" s="16">
        <v>82102004</v>
      </c>
      <c r="B131" s="20" t="s">
        <v>1625</v>
      </c>
      <c r="C131" s="21">
        <f>SUMIF(BIVE_CE!$A$2:$A$198,A131,BIVE_CE!$E$2:$E$198)</f>
        <v>278344.64</v>
      </c>
      <c r="D131" s="21">
        <f>SUMIF(BIVE_CE!$A$2:$A$198,A131,BIVE_CE!$F$2:$F$198)</f>
        <v>0</v>
      </c>
      <c r="E131" s="38">
        <f t="shared" si="15"/>
        <v>278344.64</v>
      </c>
      <c r="F131" s="37">
        <f t="shared" si="16"/>
        <v>278344.64</v>
      </c>
      <c r="G131" s="53">
        <f t="shared" si="11"/>
        <v>0</v>
      </c>
      <c r="H131" s="19"/>
      <c r="I131" s="38"/>
      <c r="J131" s="21">
        <f t="shared" si="17"/>
        <v>278344.64</v>
      </c>
      <c r="K131" s="78" t="s">
        <v>1619</v>
      </c>
      <c r="L131" s="40">
        <v>278344.64</v>
      </c>
      <c r="M131" s="40">
        <f t="shared" si="18"/>
        <v>0</v>
      </c>
    </row>
    <row r="132" spans="1:13">
      <c r="A132" s="16">
        <v>82102005</v>
      </c>
      <c r="B132" s="20" t="s">
        <v>1626</v>
      </c>
      <c r="C132" s="21">
        <f>SUMIF(BIVE_CE!$A$2:$A$198,A132,BIVE_CE!$E$2:$E$198)</f>
        <v>153987</v>
      </c>
      <c r="D132" s="21">
        <f>SUMIF(BIVE_CE!$A$2:$A$198,A132,BIVE_CE!$F$2:$F$198)</f>
        <v>0</v>
      </c>
      <c r="E132" s="38">
        <f t="shared" si="15"/>
        <v>153987</v>
      </c>
      <c r="F132" s="37">
        <f t="shared" si="16"/>
        <v>153987</v>
      </c>
      <c r="G132" s="53">
        <f t="shared" si="11"/>
        <v>0</v>
      </c>
      <c r="H132" s="19"/>
      <c r="I132" s="38"/>
      <c r="J132" s="21">
        <f t="shared" si="17"/>
        <v>153987</v>
      </c>
      <c r="K132" s="78" t="s">
        <v>1619</v>
      </c>
      <c r="L132" s="40">
        <v>153987</v>
      </c>
      <c r="M132" s="40">
        <f t="shared" si="18"/>
        <v>0</v>
      </c>
    </row>
    <row r="133" spans="1:13">
      <c r="A133" s="16">
        <v>82102006</v>
      </c>
      <c r="B133" s="20" t="s">
        <v>1627</v>
      </c>
      <c r="C133" s="21">
        <f>SUMIF(BIVE_CE!$A$2:$A$198,A133,BIVE_CE!$E$2:$E$198)</f>
        <v>24640</v>
      </c>
      <c r="D133" s="21">
        <f>SUMIF(BIVE_CE!$A$2:$A$198,A133,BIVE_CE!$F$2:$F$198)</f>
        <v>0</v>
      </c>
      <c r="E133" s="38">
        <f t="shared" si="15"/>
        <v>24640</v>
      </c>
      <c r="F133" s="37">
        <f t="shared" si="16"/>
        <v>24640</v>
      </c>
      <c r="G133" s="53">
        <f t="shared" si="11"/>
        <v>0</v>
      </c>
      <c r="H133" s="19"/>
      <c r="I133" s="38"/>
      <c r="J133" s="21">
        <f t="shared" si="17"/>
        <v>24640</v>
      </c>
      <c r="K133" s="78" t="s">
        <v>1619</v>
      </c>
      <c r="L133" s="40">
        <v>24640</v>
      </c>
      <c r="M133" s="40">
        <f t="shared" si="18"/>
        <v>0</v>
      </c>
    </row>
    <row r="134" spans="1:13">
      <c r="A134" s="16">
        <v>82102007</v>
      </c>
      <c r="B134" s="20" t="s">
        <v>1628</v>
      </c>
      <c r="C134" s="21">
        <f>SUMIF(BIVE_CE!$A$2:$A$198,A134,BIVE_CE!$E$2:$E$198)</f>
        <v>755937.8</v>
      </c>
      <c r="D134" s="21">
        <f>SUMIF(BIVE_CE!$A$2:$A$198,A134,BIVE_CE!$F$2:$F$198)</f>
        <v>0</v>
      </c>
      <c r="E134" s="38">
        <f t="shared" si="15"/>
        <v>755937.8</v>
      </c>
      <c r="F134" s="37">
        <f t="shared" si="16"/>
        <v>755937.8</v>
      </c>
      <c r="G134" s="53">
        <f t="shared" si="11"/>
        <v>0</v>
      </c>
      <c r="H134" s="19"/>
      <c r="I134" s="38"/>
      <c r="J134" s="21">
        <f t="shared" si="17"/>
        <v>755937.8</v>
      </c>
      <c r="K134" s="78" t="s">
        <v>1619</v>
      </c>
      <c r="L134" s="40">
        <v>755937.8</v>
      </c>
      <c r="M134" s="40">
        <f t="shared" si="18"/>
        <v>0</v>
      </c>
    </row>
    <row r="135" spans="1:13">
      <c r="A135" s="16">
        <v>82102008</v>
      </c>
      <c r="B135" s="20" t="s">
        <v>1629</v>
      </c>
      <c r="C135" s="21">
        <f>SUMIF(BIVE_CE!$A$2:$A$198,A135,BIVE_CE!$E$2:$E$198)</f>
        <v>25598</v>
      </c>
      <c r="D135" s="21">
        <f>SUMIF(BIVE_CE!$A$2:$A$198,A135,BIVE_CE!$F$2:$F$198)</f>
        <v>0</v>
      </c>
      <c r="E135" s="38">
        <f t="shared" si="15"/>
        <v>25598</v>
      </c>
      <c r="F135" s="37">
        <f t="shared" si="16"/>
        <v>25598</v>
      </c>
      <c r="G135" s="53">
        <f t="shared" si="11"/>
        <v>0</v>
      </c>
      <c r="H135" s="19"/>
      <c r="I135" s="38"/>
      <c r="J135" s="21">
        <f t="shared" si="17"/>
        <v>25598</v>
      </c>
      <c r="K135" s="78" t="s">
        <v>1619</v>
      </c>
      <c r="L135" s="40">
        <v>25598</v>
      </c>
      <c r="M135" s="40">
        <f t="shared" si="18"/>
        <v>0</v>
      </c>
    </row>
    <row r="136" spans="1:13">
      <c r="A136" s="16">
        <v>82102009</v>
      </c>
      <c r="B136" s="20" t="s">
        <v>1630</v>
      </c>
      <c r="C136" s="21">
        <f>SUMIF(BIVE_CE!$A$2:$A$198,A136,BIVE_CE!$E$2:$E$198)</f>
        <v>19104.7</v>
      </c>
      <c r="D136" s="21">
        <f>SUMIF(BIVE_CE!$A$2:$A$198,A136,BIVE_CE!$F$2:$F$198)</f>
        <v>0</v>
      </c>
      <c r="E136" s="38">
        <f t="shared" si="15"/>
        <v>19104.7</v>
      </c>
      <c r="F136" s="37">
        <f t="shared" si="16"/>
        <v>19104.7</v>
      </c>
      <c r="G136" s="53">
        <f t="shared" si="11"/>
        <v>0</v>
      </c>
      <c r="H136" s="19"/>
      <c r="I136" s="38"/>
      <c r="J136" s="21">
        <f t="shared" si="17"/>
        <v>19104.7</v>
      </c>
      <c r="K136" s="78" t="s">
        <v>1619</v>
      </c>
      <c r="L136" s="40">
        <v>19104.7</v>
      </c>
      <c r="M136" s="40">
        <f t="shared" si="18"/>
        <v>0</v>
      </c>
    </row>
    <row r="137" spans="1:13">
      <c r="A137" s="16">
        <v>82102010</v>
      </c>
      <c r="B137" s="20" t="s">
        <v>1631</v>
      </c>
      <c r="C137" s="21">
        <f>SUMIF(BIVE_CE!$A$2:$A$198,A137,BIVE_CE!$E$2:$E$198)</f>
        <v>22136</v>
      </c>
      <c r="D137" s="21">
        <f>SUMIF(BIVE_CE!$A$2:$A$198,A137,BIVE_CE!$F$2:$F$198)</f>
        <v>0</v>
      </c>
      <c r="E137" s="38">
        <f t="shared" si="15"/>
        <v>22136</v>
      </c>
      <c r="F137" s="37">
        <f t="shared" si="16"/>
        <v>22136</v>
      </c>
      <c r="G137" s="53">
        <f t="shared" si="11"/>
        <v>0</v>
      </c>
      <c r="H137" s="19"/>
      <c r="I137" s="38"/>
      <c r="J137" s="21">
        <f t="shared" si="17"/>
        <v>22136</v>
      </c>
      <c r="K137" s="78" t="s">
        <v>1619</v>
      </c>
      <c r="L137" s="40">
        <v>22136</v>
      </c>
      <c r="M137" s="40">
        <f t="shared" si="18"/>
        <v>0</v>
      </c>
    </row>
    <row r="138" spans="1:13">
      <c r="A138" s="16">
        <v>82102011</v>
      </c>
      <c r="B138" s="20" t="s">
        <v>1632</v>
      </c>
      <c r="C138" s="21">
        <f>SUMIF(BIVE_CE!$A$2:$A$198,A138,BIVE_CE!$E$2:$E$198)</f>
        <v>37460</v>
      </c>
      <c r="D138" s="21">
        <f>SUMIF(BIVE_CE!$A$2:$A$198,A138,BIVE_CE!$F$2:$F$198)</f>
        <v>0</v>
      </c>
      <c r="E138" s="38">
        <f t="shared" si="15"/>
        <v>37460</v>
      </c>
      <c r="F138" s="37">
        <f t="shared" si="16"/>
        <v>37460</v>
      </c>
      <c r="G138" s="53">
        <f t="shared" si="11"/>
        <v>0</v>
      </c>
      <c r="H138" s="19"/>
      <c r="I138" s="38">
        <v>442004.39</v>
      </c>
      <c r="J138" s="21">
        <f t="shared" si="17"/>
        <v>-404544.39</v>
      </c>
      <c r="K138" s="78" t="s">
        <v>1619</v>
      </c>
      <c r="L138" s="40">
        <v>37460</v>
      </c>
      <c r="M138" s="40">
        <f t="shared" si="18"/>
        <v>0</v>
      </c>
    </row>
    <row r="139" spans="1:13">
      <c r="A139" s="16">
        <v>82102012</v>
      </c>
      <c r="B139" s="20" t="s">
        <v>1633</v>
      </c>
      <c r="C139" s="21">
        <f>SUMIF(BIVE_CE!$A$2:$A$198,A139,BIVE_CE!$E$2:$E$198)</f>
        <v>20066.41</v>
      </c>
      <c r="D139" s="21">
        <f>SUMIF(BIVE_CE!$A$2:$A$198,A139,BIVE_CE!$F$2:$F$198)</f>
        <v>0</v>
      </c>
      <c r="E139" s="38">
        <f t="shared" si="15"/>
        <v>20066.41</v>
      </c>
      <c r="F139" s="37">
        <f t="shared" si="16"/>
        <v>20066.41</v>
      </c>
      <c r="G139" s="53">
        <f t="shared" si="11"/>
        <v>0</v>
      </c>
      <c r="H139" s="19"/>
      <c r="I139" s="38"/>
      <c r="J139" s="21">
        <f t="shared" si="17"/>
        <v>20066.41</v>
      </c>
      <c r="K139" s="78" t="s">
        <v>1619</v>
      </c>
      <c r="L139" s="40">
        <v>20066.41</v>
      </c>
      <c r="M139" s="40">
        <f t="shared" si="18"/>
        <v>0</v>
      </c>
    </row>
    <row r="140" spans="1:13">
      <c r="A140" s="16">
        <v>82102013</v>
      </c>
      <c r="B140" s="20" t="s">
        <v>1634</v>
      </c>
      <c r="C140" s="21">
        <f>SUMIF(BIVE_CE!$A$2:$A$198,A140,BIVE_CE!$E$2:$E$198)</f>
        <v>6385.54</v>
      </c>
      <c r="D140" s="21">
        <f>SUMIF(BIVE_CE!$A$2:$A$198,A140,BIVE_CE!$F$2:$F$198)</f>
        <v>0</v>
      </c>
      <c r="E140" s="38">
        <f t="shared" si="15"/>
        <v>6385.54</v>
      </c>
      <c r="F140" s="37">
        <f t="shared" si="16"/>
        <v>6385.54</v>
      </c>
      <c r="G140" s="53">
        <f t="shared" si="11"/>
        <v>0</v>
      </c>
      <c r="H140" s="19"/>
      <c r="I140" s="38">
        <v>170077.74</v>
      </c>
      <c r="J140" s="21">
        <f t="shared" si="17"/>
        <v>-163692.19999999998</v>
      </c>
      <c r="K140" s="78" t="s">
        <v>1619</v>
      </c>
      <c r="L140" s="40">
        <v>6385.54</v>
      </c>
      <c r="M140" s="40">
        <f t="shared" si="18"/>
        <v>0</v>
      </c>
    </row>
    <row r="141" spans="1:13">
      <c r="A141" s="16">
        <v>82102014</v>
      </c>
      <c r="B141" s="20" t="s">
        <v>1755</v>
      </c>
      <c r="C141" s="21">
        <f>SUMIF(BIVE_CE!$A$2:$A$198,A141,BIVE_CE!$E$2:$E$198)</f>
        <v>0</v>
      </c>
      <c r="D141" s="21">
        <f>SUMIF(BIVE_CE!$A$2:$A$198,A141,BIVE_CE!$F$2:$F$198)</f>
        <v>0</v>
      </c>
      <c r="E141" s="38">
        <f t="shared" si="15"/>
        <v>0</v>
      </c>
      <c r="F141" s="37">
        <f t="shared" si="16"/>
        <v>0</v>
      </c>
      <c r="G141" s="53">
        <f t="shared" si="11"/>
        <v>0</v>
      </c>
      <c r="H141" s="19"/>
      <c r="I141" s="38"/>
      <c r="J141" s="21">
        <f t="shared" si="17"/>
        <v>0</v>
      </c>
      <c r="K141" s="78" t="s">
        <v>1619</v>
      </c>
      <c r="L141" s="40">
        <v>0</v>
      </c>
      <c r="M141" s="40">
        <f t="shared" si="18"/>
        <v>0</v>
      </c>
    </row>
    <row r="142" spans="1:13">
      <c r="A142" s="16"/>
      <c r="B142" s="20"/>
      <c r="C142" s="21"/>
      <c r="D142" s="19"/>
      <c r="E142" s="19"/>
      <c r="F142" s="19"/>
      <c r="G142" s="53">
        <f t="shared" si="11"/>
        <v>0</v>
      </c>
      <c r="H142" s="19"/>
      <c r="I142" s="19"/>
      <c r="J142" s="19"/>
      <c r="K142" s="78"/>
      <c r="L142" s="40"/>
      <c r="M142" s="40">
        <f t="shared" si="18"/>
        <v>0</v>
      </c>
    </row>
    <row r="143" spans="1:13">
      <c r="A143" s="16"/>
      <c r="B143" s="17" t="s">
        <v>1636</v>
      </c>
      <c r="C143" s="18">
        <f>SUM(C144:C160)</f>
        <v>1883146.1199999996</v>
      </c>
      <c r="D143" s="18">
        <f>SUM(D144:D160)</f>
        <v>0</v>
      </c>
      <c r="E143" s="18">
        <f>SUM(E144:E160)</f>
        <v>1883146.1199999996</v>
      </c>
      <c r="F143" s="18">
        <f>SUM(F144:F160)</f>
        <v>1883146.1199999996</v>
      </c>
      <c r="G143" s="53">
        <f t="shared" si="11"/>
        <v>0</v>
      </c>
      <c r="H143" s="19"/>
      <c r="I143" s="18">
        <f>SUM(I144:I160)</f>
        <v>1833300.1100000003</v>
      </c>
      <c r="J143" s="18">
        <f>SUM(J144:J160)</f>
        <v>49846.010000000068</v>
      </c>
      <c r="K143" s="78"/>
      <c r="L143" s="42">
        <v>1883146.12</v>
      </c>
      <c r="M143" s="42">
        <f t="shared" si="18"/>
        <v>0</v>
      </c>
    </row>
    <row r="144" spans="1:13">
      <c r="A144" s="16">
        <v>82103000</v>
      </c>
      <c r="B144" s="20" t="s">
        <v>1637</v>
      </c>
      <c r="C144" s="21">
        <f>SUMIF(BIVE_CE!$A$2:$A$198,A144,BIVE_CE!$E$2:$E$198)</f>
        <v>499564.46</v>
      </c>
      <c r="D144" s="21">
        <f>SUMIF(BIVE_CE!$A$2:$A$198,A144,BIVE_CE!$F$2:$F$198)</f>
        <v>0</v>
      </c>
      <c r="E144" s="38">
        <f t="shared" ref="E144:E160" si="19">+C144-D144</f>
        <v>499564.46</v>
      </c>
      <c r="F144" s="37">
        <f t="shared" ref="F144:F160" si="20">+E144</f>
        <v>499564.46</v>
      </c>
      <c r="G144" s="53">
        <f t="shared" si="11"/>
        <v>0</v>
      </c>
      <c r="H144" s="19"/>
      <c r="I144" s="38">
        <v>559306.1</v>
      </c>
      <c r="J144" s="21">
        <f t="shared" ref="J144:J160" si="21">+F144-I144</f>
        <v>-59741.639999999956</v>
      </c>
      <c r="K144" s="78" t="s">
        <v>1635</v>
      </c>
      <c r="L144" s="40">
        <v>499564.46</v>
      </c>
      <c r="M144" s="40">
        <f t="shared" si="18"/>
        <v>0</v>
      </c>
    </row>
    <row r="145" spans="1:13">
      <c r="A145" s="16">
        <v>82103001</v>
      </c>
      <c r="B145" s="20" t="s">
        <v>1638</v>
      </c>
      <c r="C145" s="21">
        <f>SUMIF(BIVE_CE!$A$2:$A$198,A145,BIVE_CE!$E$2:$E$198)</f>
        <v>8881.76</v>
      </c>
      <c r="D145" s="21">
        <f>SUMIF(BIVE_CE!$A$2:$A$198,A145,BIVE_CE!$F$2:$F$198)</f>
        <v>0</v>
      </c>
      <c r="E145" s="38">
        <f t="shared" si="19"/>
        <v>8881.76</v>
      </c>
      <c r="F145" s="37">
        <f t="shared" si="20"/>
        <v>8881.76</v>
      </c>
      <c r="G145" s="53">
        <f t="shared" si="11"/>
        <v>0</v>
      </c>
      <c r="H145" s="19"/>
      <c r="I145" s="38"/>
      <c r="J145" s="21">
        <f t="shared" si="21"/>
        <v>8881.76</v>
      </c>
      <c r="K145" s="78" t="s">
        <v>1635</v>
      </c>
      <c r="L145" s="40">
        <v>8881.76</v>
      </c>
      <c r="M145" s="40">
        <f t="shared" si="18"/>
        <v>0</v>
      </c>
    </row>
    <row r="146" spans="1:13">
      <c r="A146" s="16">
        <v>82103002</v>
      </c>
      <c r="B146" s="20" t="s">
        <v>1639</v>
      </c>
      <c r="C146" s="21">
        <f>SUMIF(BIVE_CE!$A$2:$A$198,A146,BIVE_CE!$E$2:$E$198)</f>
        <v>240283.45</v>
      </c>
      <c r="D146" s="21">
        <f>SUMIF(BIVE_CE!$A$2:$A$198,A146,BIVE_CE!$F$2:$F$198)</f>
        <v>0</v>
      </c>
      <c r="E146" s="38">
        <f t="shared" si="19"/>
        <v>240283.45</v>
      </c>
      <c r="F146" s="37">
        <f t="shared" si="20"/>
        <v>240283.45</v>
      </c>
      <c r="G146" s="53">
        <f t="shared" si="11"/>
        <v>0</v>
      </c>
      <c r="H146" s="19"/>
      <c r="I146" s="38"/>
      <c r="J146" s="21">
        <f t="shared" si="21"/>
        <v>240283.45</v>
      </c>
      <c r="K146" s="78" t="s">
        <v>1635</v>
      </c>
      <c r="L146" s="40">
        <v>240283.45</v>
      </c>
      <c r="M146" s="40">
        <f t="shared" si="18"/>
        <v>0</v>
      </c>
    </row>
    <row r="147" spans="1:13">
      <c r="A147" s="16">
        <v>82103003</v>
      </c>
      <c r="B147" s="20" t="s">
        <v>1640</v>
      </c>
      <c r="C147" s="21">
        <f>SUMIF(BIVE_CE!$A$2:$A$198,A147,BIVE_CE!$E$2:$E$198)</f>
        <v>219621.07</v>
      </c>
      <c r="D147" s="21">
        <f>SUMIF(BIVE_CE!$A$2:$A$198,A147,BIVE_CE!$F$2:$F$198)</f>
        <v>0</v>
      </c>
      <c r="E147" s="38">
        <f t="shared" si="19"/>
        <v>219621.07</v>
      </c>
      <c r="F147" s="37">
        <f t="shared" si="20"/>
        <v>219621.07</v>
      </c>
      <c r="G147" s="53">
        <f t="shared" si="11"/>
        <v>0</v>
      </c>
      <c r="H147" s="19"/>
      <c r="I147" s="38">
        <v>225108.15</v>
      </c>
      <c r="J147" s="21">
        <f t="shared" si="21"/>
        <v>-5487.0799999999872</v>
      </c>
      <c r="K147" s="78" t="s">
        <v>1635</v>
      </c>
      <c r="L147" s="40">
        <v>219621.07</v>
      </c>
      <c r="M147" s="40">
        <f t="shared" si="18"/>
        <v>0</v>
      </c>
    </row>
    <row r="148" spans="1:13">
      <c r="A148" s="16">
        <v>82103004</v>
      </c>
      <c r="B148" s="20" t="s">
        <v>1641</v>
      </c>
      <c r="C148" s="21">
        <f>SUMIF(BIVE_CE!$A$2:$A$198,A148,BIVE_CE!$E$2:$E$198)</f>
        <v>17610.52</v>
      </c>
      <c r="D148" s="21">
        <f>SUMIF(BIVE_CE!$A$2:$A$198,A148,BIVE_CE!$F$2:$F$198)</f>
        <v>0</v>
      </c>
      <c r="E148" s="38">
        <f t="shared" si="19"/>
        <v>17610.52</v>
      </c>
      <c r="F148" s="37">
        <f t="shared" si="20"/>
        <v>17610.52</v>
      </c>
      <c r="G148" s="53">
        <f t="shared" si="11"/>
        <v>0</v>
      </c>
      <c r="H148" s="19"/>
      <c r="I148" s="38"/>
      <c r="J148" s="21">
        <f t="shared" si="21"/>
        <v>17610.52</v>
      </c>
      <c r="K148" s="78" t="s">
        <v>1635</v>
      </c>
      <c r="L148" s="40">
        <v>17610.52</v>
      </c>
      <c r="M148" s="40">
        <f t="shared" si="18"/>
        <v>0</v>
      </c>
    </row>
    <row r="149" spans="1:13">
      <c r="A149" s="16">
        <v>82104000</v>
      </c>
      <c r="B149" s="20" t="s">
        <v>1642</v>
      </c>
      <c r="C149" s="21">
        <f>SUMIF(BIVE_CE!$A$2:$A$198,A149,BIVE_CE!$E$2:$E$198)</f>
        <v>98916.14</v>
      </c>
      <c r="D149" s="21">
        <f>SUMIF(BIVE_CE!$A$2:$A$198,A149,BIVE_CE!$F$2:$F$198)</f>
        <v>0</v>
      </c>
      <c r="E149" s="38">
        <f t="shared" si="19"/>
        <v>98916.14</v>
      </c>
      <c r="F149" s="37">
        <f t="shared" si="20"/>
        <v>98916.14</v>
      </c>
      <c r="G149" s="53">
        <f t="shared" si="11"/>
        <v>0</v>
      </c>
      <c r="H149" s="19"/>
      <c r="I149" s="38">
        <v>87991.14</v>
      </c>
      <c r="J149" s="21">
        <f t="shared" si="21"/>
        <v>10925</v>
      </c>
      <c r="K149" s="78" t="s">
        <v>1635</v>
      </c>
      <c r="L149" s="40">
        <v>98916.14</v>
      </c>
      <c r="M149" s="40">
        <f t="shared" si="18"/>
        <v>0</v>
      </c>
    </row>
    <row r="150" spans="1:13">
      <c r="A150" s="16">
        <v>82104001</v>
      </c>
      <c r="B150" s="20" t="s">
        <v>1643</v>
      </c>
      <c r="C150" s="21">
        <f>SUMIF(BIVE_CE!$A$2:$A$198,A150,BIVE_CE!$E$2:$E$198)</f>
        <v>7583.39</v>
      </c>
      <c r="D150" s="21">
        <f>SUMIF(BIVE_CE!$A$2:$A$198,A150,BIVE_CE!$F$2:$F$198)</f>
        <v>0</v>
      </c>
      <c r="E150" s="38">
        <f t="shared" si="19"/>
        <v>7583.39</v>
      </c>
      <c r="F150" s="37">
        <f t="shared" si="20"/>
        <v>7583.39</v>
      </c>
      <c r="G150" s="53">
        <f t="shared" si="11"/>
        <v>0</v>
      </c>
      <c r="H150" s="19"/>
      <c r="I150" s="38">
        <v>7366.76</v>
      </c>
      <c r="J150" s="21">
        <f t="shared" si="21"/>
        <v>216.63000000000011</v>
      </c>
      <c r="K150" s="78" t="s">
        <v>1635</v>
      </c>
      <c r="L150" s="40">
        <v>7583.39</v>
      </c>
      <c r="M150" s="40">
        <f t="shared" si="18"/>
        <v>0</v>
      </c>
    </row>
    <row r="151" spans="1:13">
      <c r="A151" s="16">
        <v>82104002</v>
      </c>
      <c r="B151" s="20" t="s">
        <v>1644</v>
      </c>
      <c r="C151" s="21">
        <f>SUMIF(BIVE_CE!$A$2:$A$198,A151,BIVE_CE!$E$2:$E$198)</f>
        <v>46217.329999999994</v>
      </c>
      <c r="D151" s="21">
        <f>SUMIF(BIVE_CE!$A$2:$A$198,A151,BIVE_CE!$F$2:$F$198)</f>
        <v>0</v>
      </c>
      <c r="E151" s="38">
        <f t="shared" si="19"/>
        <v>46217.329999999994</v>
      </c>
      <c r="F151" s="37">
        <f t="shared" si="20"/>
        <v>46217.329999999994</v>
      </c>
      <c r="G151" s="53">
        <f t="shared" ref="G151:G214" si="22">+F151-E151</f>
        <v>0</v>
      </c>
      <c r="H151" s="19"/>
      <c r="I151" s="38">
        <v>46960.36</v>
      </c>
      <c r="J151" s="21">
        <f t="shared" si="21"/>
        <v>-743.03000000000611</v>
      </c>
      <c r="K151" s="78" t="s">
        <v>1635</v>
      </c>
      <c r="L151" s="40">
        <v>46217.33</v>
      </c>
      <c r="M151" s="40">
        <f t="shared" si="18"/>
        <v>0</v>
      </c>
    </row>
    <row r="152" spans="1:13">
      <c r="A152" s="16">
        <v>82104003</v>
      </c>
      <c r="B152" s="20" t="s">
        <v>1645</v>
      </c>
      <c r="C152" s="21">
        <f>SUMIF(BIVE_CE!$A$2:$A$198,A152,BIVE_CE!$E$2:$E$198)</f>
        <v>125673.16</v>
      </c>
      <c r="D152" s="21">
        <f>SUMIF(BIVE_CE!$A$2:$A$198,A152,BIVE_CE!$F$2:$F$198)</f>
        <v>0</v>
      </c>
      <c r="E152" s="38">
        <f t="shared" si="19"/>
        <v>125673.16</v>
      </c>
      <c r="F152" s="37">
        <f t="shared" si="20"/>
        <v>125673.16</v>
      </c>
      <c r="G152" s="53">
        <f t="shared" si="22"/>
        <v>0</v>
      </c>
      <c r="H152" s="19"/>
      <c r="I152" s="38">
        <v>68151.95</v>
      </c>
      <c r="J152" s="21">
        <f t="shared" si="21"/>
        <v>57521.210000000006</v>
      </c>
      <c r="K152" s="78" t="s">
        <v>1635</v>
      </c>
      <c r="L152" s="40">
        <v>125673.16</v>
      </c>
      <c r="M152" s="40">
        <f t="shared" si="18"/>
        <v>0</v>
      </c>
    </row>
    <row r="153" spans="1:13">
      <c r="A153" s="16">
        <v>82104004</v>
      </c>
      <c r="B153" s="20" t="s">
        <v>1646</v>
      </c>
      <c r="C153" s="21">
        <f>SUMIF(BIVE_CE!$A$2:$A$198,A153,BIVE_CE!$E$2:$E$198)</f>
        <v>3266.7</v>
      </c>
      <c r="D153" s="21">
        <f>SUMIF(BIVE_CE!$A$2:$A$198,A153,BIVE_CE!$F$2:$F$198)</f>
        <v>0</v>
      </c>
      <c r="E153" s="38">
        <f t="shared" si="19"/>
        <v>3266.7</v>
      </c>
      <c r="F153" s="37">
        <f t="shared" si="20"/>
        <v>3266.7</v>
      </c>
      <c r="G153" s="53">
        <f t="shared" si="22"/>
        <v>0</v>
      </c>
      <c r="H153" s="19"/>
      <c r="I153" s="38">
        <v>11626.37</v>
      </c>
      <c r="J153" s="21">
        <f t="shared" si="21"/>
        <v>-8359.6700000000019</v>
      </c>
      <c r="K153" s="78" t="s">
        <v>1635</v>
      </c>
      <c r="L153" s="40">
        <v>3266.7</v>
      </c>
      <c r="M153" s="40">
        <f t="shared" si="18"/>
        <v>0</v>
      </c>
    </row>
    <row r="154" spans="1:13">
      <c r="A154" s="16">
        <v>82105000</v>
      </c>
      <c r="B154" s="20" t="s">
        <v>1647</v>
      </c>
      <c r="C154" s="21">
        <f>SUMIF(BIVE_CE!$A$2:$A$198,A154,BIVE_CE!$E$2:$E$198)</f>
        <v>318359.02</v>
      </c>
      <c r="D154" s="21">
        <f>SUMIF(BIVE_CE!$A$2:$A$198,A154,BIVE_CE!$F$2:$F$198)</f>
        <v>0</v>
      </c>
      <c r="E154" s="38">
        <f t="shared" si="19"/>
        <v>318359.02</v>
      </c>
      <c r="F154" s="37">
        <f t="shared" si="20"/>
        <v>318359.02</v>
      </c>
      <c r="G154" s="53">
        <f t="shared" si="22"/>
        <v>0</v>
      </c>
      <c r="H154" s="19"/>
      <c r="I154" s="38">
        <f>18283.1+21296.32</f>
        <v>39579.42</v>
      </c>
      <c r="J154" s="21">
        <f t="shared" si="21"/>
        <v>278779.60000000003</v>
      </c>
      <c r="K154" s="78" t="s">
        <v>1635</v>
      </c>
      <c r="L154" s="40">
        <v>318359.02</v>
      </c>
      <c r="M154" s="40">
        <f t="shared" si="18"/>
        <v>0</v>
      </c>
    </row>
    <row r="155" spans="1:13">
      <c r="A155" s="16">
        <v>82105001</v>
      </c>
      <c r="B155" s="20" t="s">
        <v>1648</v>
      </c>
      <c r="C155" s="21">
        <f>SUMIF(BIVE_CE!$A$2:$A$198,A155,BIVE_CE!$E$2:$E$198)</f>
        <v>190390.27</v>
      </c>
      <c r="D155" s="21">
        <f>SUMIF(BIVE_CE!$A$2:$A$198,A155,BIVE_CE!$F$2:$F$198)</f>
        <v>0</v>
      </c>
      <c r="E155" s="38">
        <f t="shared" si="19"/>
        <v>190390.27</v>
      </c>
      <c r="F155" s="37">
        <f t="shared" si="20"/>
        <v>190390.27</v>
      </c>
      <c r="G155" s="53">
        <f t="shared" si="22"/>
        <v>0</v>
      </c>
      <c r="H155" s="19"/>
      <c r="I155" s="38">
        <v>217118.03</v>
      </c>
      <c r="J155" s="21">
        <f t="shared" si="21"/>
        <v>-26727.760000000009</v>
      </c>
      <c r="K155" s="78" t="s">
        <v>1635</v>
      </c>
      <c r="L155" s="40">
        <v>190390.27</v>
      </c>
      <c r="M155" s="40">
        <f t="shared" si="18"/>
        <v>0</v>
      </c>
    </row>
    <row r="156" spans="1:13">
      <c r="A156" s="16">
        <v>82105002</v>
      </c>
      <c r="B156" s="20" t="s">
        <v>1649</v>
      </c>
      <c r="C156" s="21">
        <f>SUMIF(BIVE_CE!$A$2:$A$198,A156,BIVE_CE!$E$2:$E$198)</f>
        <v>1830</v>
      </c>
      <c r="D156" s="21">
        <f>SUMIF(BIVE_CE!$A$2:$A$198,A156,BIVE_CE!$F$2:$F$198)</f>
        <v>0</v>
      </c>
      <c r="E156" s="38">
        <f t="shared" si="19"/>
        <v>1830</v>
      </c>
      <c r="F156" s="37">
        <f t="shared" si="20"/>
        <v>1830</v>
      </c>
      <c r="G156" s="53">
        <f t="shared" si="22"/>
        <v>0</v>
      </c>
      <c r="H156" s="19"/>
      <c r="I156" s="38">
        <v>3513.6</v>
      </c>
      <c r="J156" s="21">
        <f t="shared" si="21"/>
        <v>-1683.6</v>
      </c>
      <c r="K156" s="78" t="s">
        <v>1635</v>
      </c>
      <c r="L156" s="40">
        <v>1830</v>
      </c>
      <c r="M156" s="40">
        <f t="shared" si="18"/>
        <v>0</v>
      </c>
    </row>
    <row r="157" spans="1:13">
      <c r="A157" s="16">
        <v>82105003</v>
      </c>
      <c r="B157" s="20" t="s">
        <v>1650</v>
      </c>
      <c r="C157" s="21">
        <f>SUMIF(BIVE_CE!$A$2:$A$198,A157,BIVE_CE!$E$2:$E$198)</f>
        <v>4258.72</v>
      </c>
      <c r="D157" s="21">
        <f>SUMIF(BIVE_CE!$A$2:$A$198,A157,BIVE_CE!$F$2:$F$198)</f>
        <v>0</v>
      </c>
      <c r="E157" s="38">
        <f t="shared" si="19"/>
        <v>4258.72</v>
      </c>
      <c r="F157" s="37">
        <f t="shared" si="20"/>
        <v>4258.72</v>
      </c>
      <c r="G157" s="53">
        <f t="shared" si="22"/>
        <v>0</v>
      </c>
      <c r="H157" s="19"/>
      <c r="I157" s="38">
        <v>6144.12</v>
      </c>
      <c r="J157" s="21">
        <f t="shared" si="21"/>
        <v>-1885.3999999999996</v>
      </c>
      <c r="K157" s="78" t="s">
        <v>1635</v>
      </c>
      <c r="L157" s="40">
        <v>4258.72</v>
      </c>
      <c r="M157" s="40">
        <f t="shared" si="18"/>
        <v>0</v>
      </c>
    </row>
    <row r="158" spans="1:13">
      <c r="A158" s="16">
        <v>82106000</v>
      </c>
      <c r="B158" s="20" t="s">
        <v>1651</v>
      </c>
      <c r="C158" s="21">
        <f>SUMIF(BIVE_CE!$A$2:$A$198,A158,BIVE_CE!$E$2:$E$198)</f>
        <v>422.91</v>
      </c>
      <c r="D158" s="21">
        <f>SUMIF(BIVE_CE!$A$2:$A$198,A158,BIVE_CE!$F$2:$F$198)</f>
        <v>0</v>
      </c>
      <c r="E158" s="38">
        <f t="shared" si="19"/>
        <v>422.91</v>
      </c>
      <c r="F158" s="37">
        <f t="shared" si="20"/>
        <v>422.91</v>
      </c>
      <c r="G158" s="53">
        <f t="shared" si="22"/>
        <v>0</v>
      </c>
      <c r="H158" s="19"/>
      <c r="I158" s="38">
        <v>111.85</v>
      </c>
      <c r="J158" s="21">
        <f t="shared" si="21"/>
        <v>311.06000000000006</v>
      </c>
      <c r="K158" s="78" t="s">
        <v>1635</v>
      </c>
      <c r="L158" s="40">
        <v>422.91</v>
      </c>
      <c r="M158" s="40">
        <f t="shared" si="18"/>
        <v>0</v>
      </c>
    </row>
    <row r="159" spans="1:13">
      <c r="A159" s="16">
        <v>82106001</v>
      </c>
      <c r="B159" s="20" t="s">
        <v>1652</v>
      </c>
      <c r="C159" s="21">
        <f>SUMIF(BIVE_CE!$A$2:$A$198,A159,BIVE_CE!$E$2:$E$198)</f>
        <v>3872.94</v>
      </c>
      <c r="D159" s="21">
        <f>SUMIF(BIVE_CE!$A$2:$A$198,A159,BIVE_CE!$F$2:$F$198)</f>
        <v>0</v>
      </c>
      <c r="E159" s="38">
        <f t="shared" si="19"/>
        <v>3872.94</v>
      </c>
      <c r="F159" s="37">
        <f t="shared" si="20"/>
        <v>3872.94</v>
      </c>
      <c r="G159" s="53">
        <f t="shared" si="22"/>
        <v>0</v>
      </c>
      <c r="H159" s="19"/>
      <c r="I159" s="38">
        <v>465.7</v>
      </c>
      <c r="J159" s="21">
        <f t="shared" si="21"/>
        <v>3407.2400000000002</v>
      </c>
      <c r="K159" s="78" t="s">
        <v>1635</v>
      </c>
      <c r="L159" s="40">
        <v>3872.94</v>
      </c>
      <c r="M159" s="40">
        <f t="shared" si="18"/>
        <v>0</v>
      </c>
    </row>
    <row r="160" spans="1:13">
      <c r="A160" s="16">
        <v>82106002</v>
      </c>
      <c r="B160" s="20" t="s">
        <v>1653</v>
      </c>
      <c r="C160" s="21">
        <f>SUMIF(BIVE_CE!$A$2:$A$198,A160,BIVE_CE!$E$2:$E$198)</f>
        <v>96394.28</v>
      </c>
      <c r="D160" s="21">
        <f>SUMIF(BIVE_CE!$A$2:$A$198,A160,BIVE_CE!$F$2:$F$198)</f>
        <v>0</v>
      </c>
      <c r="E160" s="38">
        <f t="shared" si="19"/>
        <v>96394.28</v>
      </c>
      <c r="F160" s="37">
        <f t="shared" si="20"/>
        <v>96394.28</v>
      </c>
      <c r="G160" s="53">
        <f t="shared" si="22"/>
        <v>0</v>
      </c>
      <c r="H160" s="19"/>
      <c r="I160" s="38">
        <v>559856.56000000006</v>
      </c>
      <c r="J160" s="21">
        <f t="shared" si="21"/>
        <v>-463462.28</v>
      </c>
      <c r="K160" s="78" t="s">
        <v>1635</v>
      </c>
      <c r="L160" s="40">
        <v>96394.28</v>
      </c>
      <c r="M160" s="40">
        <f t="shared" si="18"/>
        <v>0</v>
      </c>
    </row>
    <row r="161" spans="1:13">
      <c r="A161" s="16"/>
      <c r="B161" s="20"/>
      <c r="C161" s="21"/>
      <c r="D161" s="19"/>
      <c r="E161" s="19"/>
      <c r="F161" s="19"/>
      <c r="G161" s="53">
        <f t="shared" si="22"/>
        <v>0</v>
      </c>
      <c r="H161" s="19"/>
      <c r="I161" s="19"/>
      <c r="J161" s="19"/>
      <c r="K161" s="78"/>
      <c r="L161" s="40"/>
      <c r="M161" s="40">
        <f t="shared" si="18"/>
        <v>0</v>
      </c>
    </row>
    <row r="162" spans="1:13">
      <c r="A162" s="16"/>
      <c r="B162" s="17" t="s">
        <v>1655</v>
      </c>
      <c r="C162" s="18">
        <f>SUM(C163:C169)</f>
        <v>795128.5</v>
      </c>
      <c r="D162" s="18">
        <f>SUM(D163:D169)</f>
        <v>0</v>
      </c>
      <c r="E162" s="18">
        <f>SUM(E163:E169)</f>
        <v>795128.5</v>
      </c>
      <c r="F162" s="18">
        <f>SUM(F163:F169)</f>
        <v>795128.5</v>
      </c>
      <c r="G162" s="53">
        <f t="shared" si="22"/>
        <v>0</v>
      </c>
      <c r="H162" s="19"/>
      <c r="I162" s="18">
        <f>SUM(I163:I169)</f>
        <v>603735.31000000006</v>
      </c>
      <c r="J162" s="18">
        <f>SUM(J163:J169)</f>
        <v>191393.18999999997</v>
      </c>
      <c r="K162" s="78"/>
      <c r="L162" s="42">
        <v>795128.5</v>
      </c>
      <c r="M162" s="42">
        <f t="shared" si="18"/>
        <v>0</v>
      </c>
    </row>
    <row r="163" spans="1:13">
      <c r="A163" s="16">
        <v>82200000</v>
      </c>
      <c r="B163" s="20" t="s">
        <v>1656</v>
      </c>
      <c r="C163" s="21">
        <f>SUMIF(BIVE_CE!$A$2:$A$198,A163,BIVE_CE!$E$2:$E$198)</f>
        <v>80626.12999999999</v>
      </c>
      <c r="D163" s="21">
        <f>SUMIF(BIVE_CE!$A$2:$A$198,A163,BIVE_CE!$F$2:$F$198)</f>
        <v>0</v>
      </c>
      <c r="E163" s="38">
        <f t="shared" ref="E163:E169" si="23">+C163-D163</f>
        <v>80626.12999999999</v>
      </c>
      <c r="F163" s="37">
        <f t="shared" ref="F163:F169" si="24">+E163</f>
        <v>80626.12999999999</v>
      </c>
      <c r="G163" s="53">
        <f t="shared" si="22"/>
        <v>0</v>
      </c>
      <c r="H163" s="19"/>
      <c r="I163" s="38">
        <v>83724.66</v>
      </c>
      <c r="J163" s="21">
        <f t="shared" ref="J163:J169" si="25">+F163-I163</f>
        <v>-3098.5300000000134</v>
      </c>
      <c r="K163" s="78" t="s">
        <v>1654</v>
      </c>
      <c r="L163" s="40">
        <v>80626.13</v>
      </c>
      <c r="M163" s="40">
        <f t="shared" si="18"/>
        <v>0</v>
      </c>
    </row>
    <row r="164" spans="1:13">
      <c r="A164" s="16">
        <v>82200001</v>
      </c>
      <c r="B164" s="20" t="s">
        <v>1657</v>
      </c>
      <c r="C164" s="21">
        <f>SUMIF(BIVE_CE!$A$2:$A$198,A164,BIVE_CE!$E$2:$E$198)</f>
        <v>76360.5</v>
      </c>
      <c r="D164" s="21">
        <f>SUMIF(BIVE_CE!$A$2:$A$198,A164,BIVE_CE!$F$2:$F$198)</f>
        <v>0</v>
      </c>
      <c r="E164" s="38">
        <f t="shared" si="23"/>
        <v>76360.5</v>
      </c>
      <c r="F164" s="37">
        <f t="shared" si="24"/>
        <v>76360.5</v>
      </c>
      <c r="G164" s="53">
        <f t="shared" si="22"/>
        <v>0</v>
      </c>
      <c r="H164" s="19"/>
      <c r="I164" s="38">
        <f>3099.13+4001.1+137055.5</f>
        <v>144155.73000000001</v>
      </c>
      <c r="J164" s="21">
        <f t="shared" si="25"/>
        <v>-67795.23000000001</v>
      </c>
      <c r="K164" s="78" t="s">
        <v>1654</v>
      </c>
      <c r="L164" s="40">
        <v>76360.5</v>
      </c>
      <c r="M164" s="40">
        <f t="shared" si="18"/>
        <v>0</v>
      </c>
    </row>
    <row r="165" spans="1:13">
      <c r="A165" s="16">
        <v>82200002</v>
      </c>
      <c r="B165" s="20" t="s">
        <v>1658</v>
      </c>
      <c r="C165" s="21">
        <f>SUMIF(BIVE_CE!$A$2:$A$198,A165,BIVE_CE!$E$2:$E$198)</f>
        <v>278297.28999999998</v>
      </c>
      <c r="D165" s="21">
        <f>SUMIF(BIVE_CE!$A$2:$A$198,A165,BIVE_CE!$F$2:$F$198)</f>
        <v>0</v>
      </c>
      <c r="E165" s="38">
        <f t="shared" si="23"/>
        <v>278297.28999999998</v>
      </c>
      <c r="F165" s="37">
        <f t="shared" si="24"/>
        <v>278297.28999999998</v>
      </c>
      <c r="G165" s="53">
        <f t="shared" si="22"/>
        <v>0</v>
      </c>
      <c r="H165" s="19"/>
      <c r="I165" s="38">
        <v>152744.62</v>
      </c>
      <c r="J165" s="21">
        <f t="shared" si="25"/>
        <v>125552.66999999998</v>
      </c>
      <c r="K165" s="78" t="s">
        <v>1654</v>
      </c>
      <c r="L165" s="40">
        <v>278297.28999999998</v>
      </c>
      <c r="M165" s="40">
        <f t="shared" si="18"/>
        <v>0</v>
      </c>
    </row>
    <row r="166" spans="1:13">
      <c r="A166" s="16">
        <v>82200003</v>
      </c>
      <c r="B166" s="20" t="s">
        <v>1659</v>
      </c>
      <c r="C166" s="21">
        <f>SUMIF(BIVE_CE!$A$2:$A$198,A166,BIVE_CE!$E$2:$E$198)</f>
        <v>350287.88</v>
      </c>
      <c r="D166" s="21">
        <f>SUMIF(BIVE_CE!$A$2:$A$198,A166,BIVE_CE!$F$2:$F$198)</f>
        <v>0</v>
      </c>
      <c r="E166" s="38">
        <f t="shared" si="23"/>
        <v>350287.88</v>
      </c>
      <c r="F166" s="37">
        <f t="shared" si="24"/>
        <v>350287.88</v>
      </c>
      <c r="G166" s="53">
        <f t="shared" si="22"/>
        <v>0</v>
      </c>
      <c r="H166" s="19"/>
      <c r="I166" s="38">
        <v>185037.49</v>
      </c>
      <c r="J166" s="21">
        <f t="shared" si="25"/>
        <v>165250.39000000001</v>
      </c>
      <c r="K166" s="78" t="s">
        <v>1654</v>
      </c>
      <c r="L166" s="40">
        <v>350287.88</v>
      </c>
      <c r="M166" s="40">
        <f t="shared" si="18"/>
        <v>0</v>
      </c>
    </row>
    <row r="167" spans="1:13">
      <c r="A167" s="16">
        <v>82200004</v>
      </c>
      <c r="B167" s="20" t="s">
        <v>1660</v>
      </c>
      <c r="C167" s="21">
        <f>SUMIF(BIVE_CE!$A$2:$A$198,A167,BIVE_CE!$E$2:$E$198)</f>
        <v>693.6</v>
      </c>
      <c r="D167" s="21">
        <f>SUMIF(BIVE_CE!$A$2:$A$198,A167,BIVE_CE!$F$2:$F$198)</f>
        <v>0</v>
      </c>
      <c r="E167" s="38">
        <f t="shared" si="23"/>
        <v>693.6</v>
      </c>
      <c r="F167" s="37">
        <f t="shared" si="24"/>
        <v>693.6</v>
      </c>
      <c r="G167" s="53">
        <f t="shared" si="22"/>
        <v>0</v>
      </c>
      <c r="H167" s="19"/>
      <c r="I167" s="38">
        <v>17304.8</v>
      </c>
      <c r="J167" s="21">
        <f t="shared" si="25"/>
        <v>-16611.2</v>
      </c>
      <c r="K167" s="78" t="s">
        <v>1654</v>
      </c>
      <c r="L167" s="41">
        <v>693.6</v>
      </c>
      <c r="M167" s="41">
        <f t="shared" si="18"/>
        <v>0</v>
      </c>
    </row>
    <row r="168" spans="1:13">
      <c r="A168" s="16">
        <v>82200005</v>
      </c>
      <c r="B168" s="20" t="s">
        <v>1661</v>
      </c>
      <c r="C168" s="21">
        <f>SUMIF(BIVE_CE!$A$2:$A$198,A168,BIVE_CE!$E$2:$E$198)</f>
        <v>4160</v>
      </c>
      <c r="D168" s="21">
        <f>SUMIF(BIVE_CE!$A$2:$A$198,A168,BIVE_CE!$F$2:$F$198)</f>
        <v>0</v>
      </c>
      <c r="E168" s="38">
        <f t="shared" si="23"/>
        <v>4160</v>
      </c>
      <c r="F168" s="37">
        <f t="shared" si="24"/>
        <v>4160</v>
      </c>
      <c r="G168" s="53">
        <f t="shared" si="22"/>
        <v>0</v>
      </c>
      <c r="H168" s="19"/>
      <c r="I168" s="38">
        <v>20768.009999999998</v>
      </c>
      <c r="J168" s="21">
        <f t="shared" si="25"/>
        <v>-16608.009999999998</v>
      </c>
      <c r="K168" s="316" t="s">
        <v>1654</v>
      </c>
      <c r="L168" s="41">
        <v>4160</v>
      </c>
      <c r="M168" s="41">
        <f t="shared" si="18"/>
        <v>0</v>
      </c>
    </row>
    <row r="169" spans="1:13">
      <c r="A169" s="16">
        <v>82200006</v>
      </c>
      <c r="B169" s="20" t="s">
        <v>1662</v>
      </c>
      <c r="C169" s="21">
        <f>SUMIF(BIVE_CE!$A$2:$A$198,A169,BIVE_CE!$E$2:$E$198)</f>
        <v>4703.1000000000004</v>
      </c>
      <c r="D169" s="21">
        <f>SUMIF(BIVE_CE!$A$2:$A$198,A169,BIVE_CE!$F$2:$F$198)</f>
        <v>0</v>
      </c>
      <c r="E169" s="38">
        <f t="shared" si="23"/>
        <v>4703.1000000000004</v>
      </c>
      <c r="F169" s="37">
        <f t="shared" si="24"/>
        <v>4703.1000000000004</v>
      </c>
      <c r="G169" s="53">
        <f t="shared" si="22"/>
        <v>0</v>
      </c>
      <c r="H169" s="19"/>
      <c r="I169" s="38"/>
      <c r="J169" s="21">
        <f t="shared" si="25"/>
        <v>4703.1000000000004</v>
      </c>
      <c r="K169" s="317" t="s">
        <v>1654</v>
      </c>
      <c r="L169" s="41">
        <v>4703.1000000000004</v>
      </c>
      <c r="M169" s="41">
        <f t="shared" si="18"/>
        <v>0</v>
      </c>
    </row>
    <row r="170" spans="1:13">
      <c r="A170" s="16"/>
      <c r="B170" s="20"/>
      <c r="C170" s="21"/>
      <c r="D170" s="19"/>
      <c r="E170" s="19"/>
      <c r="F170" s="19"/>
      <c r="G170" s="53">
        <f t="shared" si="22"/>
        <v>0</v>
      </c>
      <c r="H170" s="19"/>
      <c r="I170" s="19"/>
      <c r="J170" s="19"/>
      <c r="K170" s="78"/>
      <c r="L170" s="41"/>
      <c r="M170" s="41">
        <f t="shared" si="18"/>
        <v>0</v>
      </c>
    </row>
    <row r="171" spans="1:13">
      <c r="A171" s="16"/>
      <c r="B171" s="17" t="s">
        <v>1664</v>
      </c>
      <c r="C171" s="18">
        <f>+C172</f>
        <v>43434.7</v>
      </c>
      <c r="D171" s="18">
        <f>+D172</f>
        <v>0</v>
      </c>
      <c r="E171" s="18">
        <f>+E172</f>
        <v>43434.7</v>
      </c>
      <c r="F171" s="18">
        <f>+F172</f>
        <v>43434.7</v>
      </c>
      <c r="G171" s="53">
        <f t="shared" si="22"/>
        <v>0</v>
      </c>
      <c r="H171" s="19"/>
      <c r="I171" s="18">
        <f>+I172</f>
        <v>4694</v>
      </c>
      <c r="J171" s="18">
        <f>+J172</f>
        <v>38740.699999999997</v>
      </c>
      <c r="K171" s="78"/>
      <c r="L171" s="42">
        <v>43434.7</v>
      </c>
      <c r="M171" s="42">
        <f t="shared" si="18"/>
        <v>0</v>
      </c>
    </row>
    <row r="172" spans="1:13">
      <c r="A172" s="16">
        <v>82300000</v>
      </c>
      <c r="B172" s="20" t="s">
        <v>1665</v>
      </c>
      <c r="C172" s="21">
        <f>SUMIF(BIVE_CE!$A$2:$A$198,A172,BIVE_CE!$E$2:$E$198)</f>
        <v>43434.7</v>
      </c>
      <c r="D172" s="21">
        <f>SUMIF(BIVE_CE!$A$2:$A$198,A172,BIVE_CE!$F$2:$F$198)</f>
        <v>0</v>
      </c>
      <c r="E172" s="38">
        <f>+C172-D172</f>
        <v>43434.7</v>
      </c>
      <c r="F172" s="37">
        <f>+E172</f>
        <v>43434.7</v>
      </c>
      <c r="G172" s="53">
        <f t="shared" si="22"/>
        <v>0</v>
      </c>
      <c r="H172" s="19"/>
      <c r="I172" s="38">
        <v>4694</v>
      </c>
      <c r="J172" s="21">
        <f>+F172-I172</f>
        <v>38740.699999999997</v>
      </c>
      <c r="K172" s="78" t="s">
        <v>1663</v>
      </c>
      <c r="L172" s="41">
        <v>43434.7</v>
      </c>
      <c r="M172" s="41">
        <f t="shared" si="18"/>
        <v>0</v>
      </c>
    </row>
    <row r="173" spans="1:13">
      <c r="A173" s="16"/>
      <c r="B173" s="20"/>
      <c r="C173" s="21"/>
      <c r="D173" s="19"/>
      <c r="E173" s="19"/>
      <c r="F173" s="19"/>
      <c r="G173" s="53">
        <f t="shared" si="22"/>
        <v>0</v>
      </c>
      <c r="H173" s="19"/>
      <c r="I173" s="19"/>
      <c r="J173" s="19"/>
      <c r="K173" s="78"/>
      <c r="L173" s="41"/>
      <c r="M173" s="41">
        <f t="shared" si="18"/>
        <v>0</v>
      </c>
    </row>
    <row r="174" spans="1:13">
      <c r="A174" s="16"/>
      <c r="B174" s="17" t="s">
        <v>1666</v>
      </c>
      <c r="C174" s="18">
        <f>SUM(C175:C177)</f>
        <v>212377.78999999998</v>
      </c>
      <c r="D174" s="18">
        <f>SUM(D175:D177)</f>
        <v>0</v>
      </c>
      <c r="E174" s="18">
        <f>SUM(E175:E177)</f>
        <v>212377.78999999998</v>
      </c>
      <c r="F174" s="18">
        <f>SUM(F175:F177)</f>
        <v>212377.78999999998</v>
      </c>
      <c r="G174" s="53">
        <f t="shared" si="22"/>
        <v>0</v>
      </c>
      <c r="H174" s="19"/>
      <c r="I174" s="18">
        <f>SUM(I175:I177)</f>
        <v>210575.3</v>
      </c>
      <c r="J174" s="18">
        <f>SUM(J175:J177)</f>
        <v>1802.4900000000198</v>
      </c>
      <c r="K174" s="78"/>
      <c r="L174" s="42">
        <v>212377.79</v>
      </c>
      <c r="M174" s="42">
        <f t="shared" si="18"/>
        <v>0</v>
      </c>
    </row>
    <row r="175" spans="1:13">
      <c r="A175" s="16">
        <v>83100000</v>
      </c>
      <c r="B175" s="20" t="s">
        <v>1667</v>
      </c>
      <c r="C175" s="21">
        <f>SUMIF(BIVE_CE!$A$2:$A$198,A175,BIVE_CE!$E$2:$E$198)</f>
        <v>19946.7</v>
      </c>
      <c r="D175" s="21">
        <f>SUMIF(BIVE_CE!$A$2:$A$198,A175,BIVE_CE!$F$2:$F$198)</f>
        <v>0</v>
      </c>
      <c r="E175" s="38">
        <f>+C175-D175</f>
        <v>19946.7</v>
      </c>
      <c r="F175" s="37">
        <f>+E175</f>
        <v>19946.7</v>
      </c>
      <c r="G175" s="53">
        <f t="shared" si="22"/>
        <v>0</v>
      </c>
      <c r="H175" s="19"/>
      <c r="I175" s="38"/>
      <c r="J175" s="21">
        <f>+F175-I175</f>
        <v>19946.7</v>
      </c>
      <c r="K175" s="78" t="s">
        <v>1070</v>
      </c>
      <c r="L175" s="41">
        <v>19946.7</v>
      </c>
      <c r="M175" s="41">
        <f t="shared" si="18"/>
        <v>0</v>
      </c>
    </row>
    <row r="176" spans="1:13">
      <c r="A176" s="16">
        <v>83100001</v>
      </c>
      <c r="B176" s="20" t="s">
        <v>1668</v>
      </c>
      <c r="C176" s="21">
        <f>SUMIF(BIVE_CE!$A$2:$A$198,A176,BIVE_CE!$E$2:$E$198)</f>
        <v>10786.51</v>
      </c>
      <c r="D176" s="21">
        <f>SUMIF(BIVE_CE!$A$2:$A$198,A176,BIVE_CE!$F$2:$F$198)</f>
        <v>0</v>
      </c>
      <c r="E176" s="38">
        <f>+C176-D176</f>
        <v>10786.51</v>
      </c>
      <c r="F176" s="37">
        <f>+E176</f>
        <v>10786.51</v>
      </c>
      <c r="G176" s="53">
        <f t="shared" si="22"/>
        <v>0</v>
      </c>
      <c r="H176" s="19"/>
      <c r="I176" s="38">
        <v>179766.03</v>
      </c>
      <c r="J176" s="21">
        <f>+F176-I176</f>
        <v>-168979.52</v>
      </c>
      <c r="K176" s="78" t="s">
        <v>1070</v>
      </c>
      <c r="L176" s="41">
        <v>10786.51</v>
      </c>
      <c r="M176" s="41">
        <f t="shared" si="18"/>
        <v>0</v>
      </c>
    </row>
    <row r="177" spans="1:13">
      <c r="A177" s="16">
        <v>83100002</v>
      </c>
      <c r="B177" s="20" t="s">
        <v>1669</v>
      </c>
      <c r="C177" s="21">
        <f>SUMIF(BIVE_CE!$A$2:$A$198,A177,BIVE_CE!$E$2:$E$198)</f>
        <v>181644.58</v>
      </c>
      <c r="D177" s="21">
        <f>SUMIF(BIVE_CE!$A$2:$A$198,A177,BIVE_CE!$F$2:$F$198)</f>
        <v>0</v>
      </c>
      <c r="E177" s="38">
        <f>+C177-D177</f>
        <v>181644.58</v>
      </c>
      <c r="F177" s="37">
        <f>+E177</f>
        <v>181644.58</v>
      </c>
      <c r="G177" s="53">
        <f t="shared" si="22"/>
        <v>0</v>
      </c>
      <c r="H177" s="19"/>
      <c r="I177" s="38">
        <v>30809.27</v>
      </c>
      <c r="J177" s="21">
        <f>+F177-I177</f>
        <v>150835.31</v>
      </c>
      <c r="K177" s="78" t="s">
        <v>1070</v>
      </c>
      <c r="L177" s="41">
        <v>181644.58</v>
      </c>
      <c r="M177" s="41">
        <f t="shared" si="18"/>
        <v>0</v>
      </c>
    </row>
    <row r="178" spans="1:13">
      <c r="A178" s="16"/>
      <c r="B178" s="20"/>
      <c r="C178" s="21"/>
      <c r="D178" s="19"/>
      <c r="E178" s="19"/>
      <c r="F178" s="19"/>
      <c r="G178" s="53">
        <f t="shared" si="22"/>
        <v>0</v>
      </c>
      <c r="H178" s="19"/>
      <c r="I178" s="19"/>
      <c r="J178" s="19"/>
      <c r="K178" s="78"/>
      <c r="L178" s="41"/>
      <c r="M178" s="41">
        <f t="shared" si="18"/>
        <v>0</v>
      </c>
    </row>
    <row r="179" spans="1:13">
      <c r="A179" s="16"/>
      <c r="B179" s="17" t="s">
        <v>1670</v>
      </c>
      <c r="C179" s="18">
        <f>SUM(C180:C181)</f>
        <v>155581.87</v>
      </c>
      <c r="D179" s="18">
        <f>SUM(D180:D181)</f>
        <v>0</v>
      </c>
      <c r="E179" s="18">
        <f>SUM(E180:E181)</f>
        <v>155581.87</v>
      </c>
      <c r="F179" s="18">
        <f>SUM(F180:F181)</f>
        <v>155581.87</v>
      </c>
      <c r="G179" s="53">
        <f t="shared" si="22"/>
        <v>0</v>
      </c>
      <c r="H179" s="19"/>
      <c r="I179" s="18">
        <f>SUM(I180:I181)</f>
        <v>155272.25999999998</v>
      </c>
      <c r="J179" s="18">
        <f>SUM(J180:J181)</f>
        <v>309.61000000000058</v>
      </c>
      <c r="K179" s="78"/>
      <c r="L179" s="42">
        <v>155581.87</v>
      </c>
      <c r="M179" s="42">
        <f t="shared" si="18"/>
        <v>0</v>
      </c>
    </row>
    <row r="180" spans="1:13">
      <c r="A180" s="16">
        <v>84100000</v>
      </c>
      <c r="B180" s="20" t="s">
        <v>1671</v>
      </c>
      <c r="C180" s="21">
        <f>SUMIF(BIVE_CE!$A$2:$A$198,A180,BIVE_CE!$E$2:$E$198)</f>
        <v>132316.01999999999</v>
      </c>
      <c r="D180" s="21">
        <f>SUMIF(BIVE_CE!$A$2:$A$198,A180,BIVE_CE!$F$2:$F$198)</f>
        <v>0</v>
      </c>
      <c r="E180" s="38">
        <f>+C180-D180</f>
        <v>132316.01999999999</v>
      </c>
      <c r="F180" s="37">
        <f>+E180</f>
        <v>132316.01999999999</v>
      </c>
      <c r="G180" s="53">
        <f t="shared" si="22"/>
        <v>0</v>
      </c>
      <c r="H180" s="19"/>
      <c r="I180" s="38">
        <v>135106.71</v>
      </c>
      <c r="J180" s="21">
        <f>+F180-I180</f>
        <v>-2790.6900000000023</v>
      </c>
      <c r="K180" s="78" t="s">
        <v>1097</v>
      </c>
      <c r="L180" s="41">
        <v>132316.01999999999</v>
      </c>
      <c r="M180" s="41">
        <f t="shared" si="18"/>
        <v>0</v>
      </c>
    </row>
    <row r="181" spans="1:13">
      <c r="A181" s="16">
        <v>84100001</v>
      </c>
      <c r="B181" s="20" t="s">
        <v>1672</v>
      </c>
      <c r="C181" s="21">
        <f>SUMIF(BIVE_CE!$A$2:$A$198,A181,BIVE_CE!$E$2:$E$198)</f>
        <v>23265.850000000002</v>
      </c>
      <c r="D181" s="21">
        <f>SUMIF(BIVE_CE!$A$2:$A$198,A181,BIVE_CE!$F$2:$F$198)</f>
        <v>0</v>
      </c>
      <c r="E181" s="38">
        <f>+C181-D181</f>
        <v>23265.850000000002</v>
      </c>
      <c r="F181" s="37">
        <f>+E181</f>
        <v>23265.850000000002</v>
      </c>
      <c r="G181" s="53">
        <f t="shared" si="22"/>
        <v>0</v>
      </c>
      <c r="H181" s="19"/>
      <c r="I181" s="38">
        <f>19372.55+793</f>
        <v>20165.55</v>
      </c>
      <c r="J181" s="21">
        <f>+F181-I181</f>
        <v>3100.3000000000029</v>
      </c>
      <c r="K181" s="78" t="s">
        <v>1097</v>
      </c>
      <c r="L181" s="41">
        <v>23265.85</v>
      </c>
      <c r="M181" s="41">
        <f t="shared" si="18"/>
        <v>0</v>
      </c>
    </row>
    <row r="182" spans="1:13">
      <c r="A182" s="16"/>
      <c r="B182" s="20"/>
      <c r="C182" s="21"/>
      <c r="D182" s="19"/>
      <c r="E182" s="19"/>
      <c r="F182" s="19"/>
      <c r="G182" s="53">
        <f t="shared" si="22"/>
        <v>0</v>
      </c>
      <c r="H182" s="19"/>
      <c r="I182" s="19"/>
      <c r="J182" s="19"/>
      <c r="K182" s="78"/>
      <c r="L182" s="41"/>
      <c r="M182" s="41">
        <f t="shared" si="18"/>
        <v>0</v>
      </c>
    </row>
    <row r="183" spans="1:13">
      <c r="A183" s="16"/>
      <c r="B183" s="17" t="s">
        <v>2061</v>
      </c>
      <c r="C183" s="18">
        <f>SUM(C184:C189)</f>
        <v>97744.299999999988</v>
      </c>
      <c r="D183" s="18">
        <f>SUM(D184:D189)</f>
        <v>0</v>
      </c>
      <c r="E183" s="18">
        <f>SUM(E184:E189)</f>
        <v>97744.299999999988</v>
      </c>
      <c r="F183" s="18">
        <f>SUM(F184:F189)</f>
        <v>97744.299999999988</v>
      </c>
      <c r="G183" s="53">
        <f t="shared" si="22"/>
        <v>0</v>
      </c>
      <c r="H183" s="313">
        <f>+F183/($F$183+$F$191+$F$200+$F$208)</f>
        <v>5.7966868499403836E-2</v>
      </c>
      <c r="I183" s="18">
        <f>SUM(I184:I189)</f>
        <v>114939.31710870645</v>
      </c>
      <c r="J183" s="18">
        <f>SUM(J184:J189)</f>
        <v>-17195.017108706459</v>
      </c>
      <c r="K183" s="78"/>
      <c r="L183" s="42">
        <v>97744.3</v>
      </c>
      <c r="M183" s="42">
        <f t="shared" si="18"/>
        <v>0</v>
      </c>
    </row>
    <row r="184" spans="1:13">
      <c r="A184" s="16">
        <v>85402010</v>
      </c>
      <c r="B184" s="20" t="s">
        <v>1674</v>
      </c>
      <c r="C184" s="21">
        <f>SUMIF(BIVE_CE!$A$2:$A$198,A184,BIVE_CE!$E$2:$E$198)</f>
        <v>40170.14</v>
      </c>
      <c r="D184" s="21">
        <f>SUMIF(BIVE_CE!$A$2:$A$198,A184,BIVE_CE!$F$2:$F$198)</f>
        <v>0</v>
      </c>
      <c r="E184" s="38">
        <f t="shared" ref="E184:E189" si="26">+C184-D184</f>
        <v>40170.14</v>
      </c>
      <c r="F184" s="37">
        <f t="shared" ref="F184:F189" si="27">+E184</f>
        <v>40170.14</v>
      </c>
      <c r="G184" s="53">
        <f t="shared" si="22"/>
        <v>0</v>
      </c>
      <c r="H184" s="19"/>
      <c r="I184" s="38">
        <f>1464882.06*H183</f>
        <v>84914.625739155803</v>
      </c>
      <c r="J184" s="21">
        <f t="shared" ref="J184:J189" si="28">+F184-I184</f>
        <v>-44744.485739155803</v>
      </c>
      <c r="K184" s="78" t="s">
        <v>1673</v>
      </c>
      <c r="L184" s="40">
        <v>40170.14</v>
      </c>
      <c r="M184" s="40">
        <f t="shared" si="18"/>
        <v>0</v>
      </c>
    </row>
    <row r="185" spans="1:13">
      <c r="A185" s="16">
        <v>85402011</v>
      </c>
      <c r="B185" s="20" t="s">
        <v>1781</v>
      </c>
      <c r="C185" s="21">
        <f>SUMIF(BIVE_CE!$A$2:$A$198,A185,BIVE_CE!$E$2:$E$198)</f>
        <v>0</v>
      </c>
      <c r="D185" s="21">
        <f>SUMIF(BIVE_CE!$A$2:$A$198,A185,BIVE_CE!$F$2:$F$198)</f>
        <v>0</v>
      </c>
      <c r="E185" s="38">
        <f t="shared" si="26"/>
        <v>0</v>
      </c>
      <c r="F185" s="37">
        <f t="shared" si="27"/>
        <v>0</v>
      </c>
      <c r="G185" s="53">
        <f t="shared" si="22"/>
        <v>0</v>
      </c>
      <c r="H185" s="19"/>
      <c r="I185" s="38">
        <f>411344.19*H183</f>
        <v>23844.334569723786</v>
      </c>
      <c r="J185" s="21">
        <f t="shared" si="28"/>
        <v>-23844.334569723786</v>
      </c>
      <c r="K185" s="78" t="s">
        <v>1673</v>
      </c>
      <c r="L185" s="40">
        <v>0</v>
      </c>
      <c r="M185" s="40">
        <f t="shared" si="18"/>
        <v>0</v>
      </c>
    </row>
    <row r="186" spans="1:13">
      <c r="A186" s="16">
        <v>85402012</v>
      </c>
      <c r="B186" s="20" t="s">
        <v>1675</v>
      </c>
      <c r="C186" s="21">
        <f>SUMIF(BIVE_CE!$A$2:$A$198,A186,BIVE_CE!$E$2:$E$198)</f>
        <v>27499.98</v>
      </c>
      <c r="D186" s="21">
        <f>SUMIF(BIVE_CE!$A$2:$A$198,A186,BIVE_CE!$F$2:$F$198)</f>
        <v>0</v>
      </c>
      <c r="E186" s="38">
        <f t="shared" si="26"/>
        <v>27499.98</v>
      </c>
      <c r="F186" s="37">
        <f t="shared" si="27"/>
        <v>27499.98</v>
      </c>
      <c r="G186" s="53">
        <f t="shared" si="22"/>
        <v>0</v>
      </c>
      <c r="H186" s="19"/>
      <c r="I186" s="38">
        <f>20313.56*H183</f>
        <v>1177.5134612747499</v>
      </c>
      <c r="J186" s="21">
        <f t="shared" si="28"/>
        <v>26322.46653872525</v>
      </c>
      <c r="K186" s="78" t="s">
        <v>1673</v>
      </c>
      <c r="L186" s="40">
        <v>27499.98</v>
      </c>
      <c r="M186" s="40">
        <f t="shared" si="18"/>
        <v>0</v>
      </c>
    </row>
    <row r="187" spans="1:13">
      <c r="A187" s="16">
        <v>85402013</v>
      </c>
      <c r="B187" s="20" t="s">
        <v>1676</v>
      </c>
      <c r="C187" s="21">
        <f>SUMIF(BIVE_CE!$A$2:$A$198,A187,BIVE_CE!$E$2:$E$198)</f>
        <v>7500</v>
      </c>
      <c r="D187" s="21">
        <f>SUMIF(BIVE_CE!$A$2:$A$198,A187,BIVE_CE!$F$2:$F$198)</f>
        <v>0</v>
      </c>
      <c r="E187" s="38">
        <f t="shared" si="26"/>
        <v>7500</v>
      </c>
      <c r="F187" s="37">
        <f t="shared" si="27"/>
        <v>7500</v>
      </c>
      <c r="G187" s="53">
        <f t="shared" si="22"/>
        <v>0</v>
      </c>
      <c r="H187" s="19"/>
      <c r="I187" s="38">
        <f>86305.22*H183</f>
        <v>5002.8433385521175</v>
      </c>
      <c r="J187" s="21">
        <f t="shared" si="28"/>
        <v>2497.1566614478825</v>
      </c>
      <c r="K187" s="78" t="s">
        <v>1673</v>
      </c>
      <c r="L187" s="40">
        <v>7500</v>
      </c>
      <c r="M187" s="40">
        <f t="shared" si="18"/>
        <v>0</v>
      </c>
    </row>
    <row r="188" spans="1:13">
      <c r="A188" s="16">
        <v>85402014</v>
      </c>
      <c r="B188" s="20" t="s">
        <v>1782</v>
      </c>
      <c r="C188" s="21">
        <f>SUMIF(BIVE_CE!$A$2:$A$198,A188,BIVE_CE!$E$2:$E$198)</f>
        <v>0</v>
      </c>
      <c r="D188" s="21">
        <f>SUMIF(BIVE_CE!$A$2:$A$198,A188,BIVE_CE!$F$2:$F$198)</f>
        <v>0</v>
      </c>
      <c r="E188" s="38">
        <f t="shared" si="26"/>
        <v>0</v>
      </c>
      <c r="F188" s="37">
        <f t="shared" si="27"/>
        <v>0</v>
      </c>
      <c r="G188" s="53">
        <f t="shared" si="22"/>
        <v>0</v>
      </c>
      <c r="H188" s="19"/>
      <c r="I188" s="38"/>
      <c r="J188" s="21">
        <f t="shared" si="28"/>
        <v>0</v>
      </c>
      <c r="K188" s="78" t="s">
        <v>1673</v>
      </c>
      <c r="L188" s="40">
        <v>0</v>
      </c>
      <c r="M188" s="40">
        <f t="shared" si="18"/>
        <v>0</v>
      </c>
    </row>
    <row r="189" spans="1:13">
      <c r="A189" s="16">
        <v>85402015</v>
      </c>
      <c r="B189" s="20" t="s">
        <v>1677</v>
      </c>
      <c r="C189" s="21">
        <f>SUMIF(BIVE_CE!$A$2:$A$198,A189,BIVE_CE!$E$2:$E$198)</f>
        <v>22574.18</v>
      </c>
      <c r="D189" s="21">
        <f>SUMIF(BIVE_CE!$A$2:$A$198,A189,BIVE_CE!$F$2:$F$198)</f>
        <v>0</v>
      </c>
      <c r="E189" s="38">
        <f t="shared" si="26"/>
        <v>22574.18</v>
      </c>
      <c r="F189" s="37">
        <f t="shared" si="27"/>
        <v>22574.18</v>
      </c>
      <c r="G189" s="53">
        <f t="shared" si="22"/>
        <v>0</v>
      </c>
      <c r="H189" s="19"/>
      <c r="I189" s="38"/>
      <c r="J189" s="21">
        <f t="shared" si="28"/>
        <v>22574.18</v>
      </c>
      <c r="K189" s="78" t="s">
        <v>1673</v>
      </c>
      <c r="L189" s="40">
        <v>22574.18</v>
      </c>
      <c r="M189" s="40">
        <f t="shared" si="18"/>
        <v>0</v>
      </c>
    </row>
    <row r="190" spans="1:13">
      <c r="A190" s="16"/>
      <c r="B190" s="20"/>
      <c r="C190" s="21"/>
      <c r="D190" s="19"/>
      <c r="E190" s="19"/>
      <c r="F190" s="19"/>
      <c r="G190" s="53">
        <f t="shared" si="22"/>
        <v>0</v>
      </c>
      <c r="H190" s="19"/>
      <c r="I190" s="19"/>
      <c r="J190" s="19"/>
      <c r="K190" s="78"/>
      <c r="L190" s="40"/>
      <c r="M190" s="40">
        <f t="shared" si="18"/>
        <v>0</v>
      </c>
    </row>
    <row r="191" spans="1:13">
      <c r="A191" s="16"/>
      <c r="B191" s="17" t="s">
        <v>2062</v>
      </c>
      <c r="C191" s="18">
        <f>SUM(C192:C198)</f>
        <v>852513.79000000015</v>
      </c>
      <c r="D191" s="18">
        <f>SUM(D192:D198)</f>
        <v>0</v>
      </c>
      <c r="E191" s="18">
        <f>SUM(E192:E198)</f>
        <v>852513.79000000015</v>
      </c>
      <c r="F191" s="18">
        <f>SUM(F192:F198)</f>
        <v>852513.79000000015</v>
      </c>
      <c r="G191" s="53">
        <f t="shared" si="22"/>
        <v>0</v>
      </c>
      <c r="H191" s="313">
        <f>+F191/($F$183+$F$191+$F$200+$F$208)</f>
        <v>0.50557991370195898</v>
      </c>
      <c r="I191" s="18">
        <f>SUM(I192:I198)</f>
        <v>1006395.8891517584</v>
      </c>
      <c r="J191" s="18">
        <f>SUM(J192:J198)</f>
        <v>-153882.09915175836</v>
      </c>
      <c r="K191" s="78"/>
      <c r="L191" s="42">
        <v>852513.79</v>
      </c>
      <c r="M191" s="42">
        <f t="shared" si="18"/>
        <v>0</v>
      </c>
    </row>
    <row r="192" spans="1:13">
      <c r="A192" s="16">
        <v>85502000</v>
      </c>
      <c r="B192" s="20" t="s">
        <v>1679</v>
      </c>
      <c r="C192" s="21">
        <f>SUMIF(BIVE_CE!$A$2:$A$198,A192,BIVE_CE!$E$2:$E$198)</f>
        <v>564364.07999999996</v>
      </c>
      <c r="D192" s="21">
        <f>SUMIF(BIVE_CE!$A$2:$A$198,A192,BIVE_CE!$F$2:$F$198)</f>
        <v>0</v>
      </c>
      <c r="E192" s="38">
        <f t="shared" ref="E192:E198" si="29">+C192-D192</f>
        <v>564364.07999999996</v>
      </c>
      <c r="F192" s="37">
        <f t="shared" ref="F192:F198" si="30">+E192</f>
        <v>564364.07999999996</v>
      </c>
      <c r="G192" s="53">
        <f t="shared" si="22"/>
        <v>0</v>
      </c>
      <c r="H192" s="19"/>
      <c r="I192" s="38">
        <f>1464882.06*H191</f>
        <v>740614.94547834795</v>
      </c>
      <c r="J192" s="21">
        <f t="shared" ref="J192:J198" si="31">+F192-I192</f>
        <v>-176250.86547834799</v>
      </c>
      <c r="K192" s="78" t="s">
        <v>1678</v>
      </c>
      <c r="L192" s="40">
        <v>564364.07999999996</v>
      </c>
      <c r="M192" s="40">
        <f t="shared" si="18"/>
        <v>0</v>
      </c>
    </row>
    <row r="193" spans="1:13">
      <c r="A193" s="16">
        <v>85502001</v>
      </c>
      <c r="B193" s="20" t="s">
        <v>1783</v>
      </c>
      <c r="C193" s="21">
        <f>SUMIF(BIVE_CE!$A$2:$A$198,A193,BIVE_CE!$E$2:$E$198)</f>
        <v>0</v>
      </c>
      <c r="D193" s="21">
        <f>SUMIF(BIVE_CE!$A$2:$A$198,A193,BIVE_CE!$F$2:$F$198)</f>
        <v>0</v>
      </c>
      <c r="E193" s="38">
        <f t="shared" si="29"/>
        <v>0</v>
      </c>
      <c r="F193" s="37">
        <f t="shared" si="30"/>
        <v>0</v>
      </c>
      <c r="G193" s="53">
        <f t="shared" si="22"/>
        <v>0</v>
      </c>
      <c r="H193" s="19"/>
      <c r="I193" s="38">
        <f>411344.19*H191</f>
        <v>207967.36008200221</v>
      </c>
      <c r="J193" s="21">
        <f t="shared" si="31"/>
        <v>-207967.36008200221</v>
      </c>
      <c r="K193" s="78" t="s">
        <v>1678</v>
      </c>
      <c r="L193" s="40">
        <v>0</v>
      </c>
      <c r="M193" s="40">
        <f t="shared" ref="M193:M256" si="32">+E193-L193</f>
        <v>0</v>
      </c>
    </row>
    <row r="194" spans="1:13">
      <c r="A194" s="16">
        <v>85502002</v>
      </c>
      <c r="B194" s="20" t="s">
        <v>1680</v>
      </c>
      <c r="C194" s="21">
        <f>SUMIF(BIVE_CE!$A$2:$A$198,A194,BIVE_CE!$E$2:$E$198)</f>
        <v>39994.89</v>
      </c>
      <c r="D194" s="21">
        <f>SUMIF(BIVE_CE!$A$2:$A$198,A194,BIVE_CE!$F$2:$F$198)</f>
        <v>0</v>
      </c>
      <c r="E194" s="38">
        <f t="shared" si="29"/>
        <v>39994.89</v>
      </c>
      <c r="F194" s="37">
        <f t="shared" si="30"/>
        <v>39994.89</v>
      </c>
      <c r="G194" s="53">
        <f t="shared" si="22"/>
        <v>0</v>
      </c>
      <c r="H194" s="19"/>
      <c r="I194" s="38">
        <f>20313.56*H191</f>
        <v>10270.127911779566</v>
      </c>
      <c r="J194" s="21">
        <f t="shared" si="31"/>
        <v>29724.762088220436</v>
      </c>
      <c r="K194" s="78" t="s">
        <v>1678</v>
      </c>
      <c r="L194" s="40">
        <v>39994.89</v>
      </c>
      <c r="M194" s="40">
        <f t="shared" si="32"/>
        <v>0</v>
      </c>
    </row>
    <row r="195" spans="1:13">
      <c r="A195" s="16">
        <v>85502003</v>
      </c>
      <c r="B195" s="20" t="s">
        <v>1681</v>
      </c>
      <c r="C195" s="21">
        <f>SUMIF(BIVE_CE!$A$2:$A$198,A195,BIVE_CE!$E$2:$E$198)</f>
        <v>26583.05</v>
      </c>
      <c r="D195" s="21">
        <f>SUMIF(BIVE_CE!$A$2:$A$198,A195,BIVE_CE!$F$2:$F$198)</f>
        <v>0</v>
      </c>
      <c r="E195" s="38">
        <f t="shared" si="29"/>
        <v>26583.05</v>
      </c>
      <c r="F195" s="37">
        <f t="shared" si="30"/>
        <v>26583.05</v>
      </c>
      <c r="G195" s="53">
        <f t="shared" si="22"/>
        <v>0</v>
      </c>
      <c r="H195" s="19"/>
      <c r="I195" s="38">
        <f>86305.22*H191</f>
        <v>43634.185679628587</v>
      </c>
      <c r="J195" s="21">
        <f t="shared" si="31"/>
        <v>-17051.135679628587</v>
      </c>
      <c r="K195" s="78" t="s">
        <v>1678</v>
      </c>
      <c r="L195" s="40">
        <v>26583.05</v>
      </c>
      <c r="M195" s="40">
        <f t="shared" si="32"/>
        <v>0</v>
      </c>
    </row>
    <row r="196" spans="1:13">
      <c r="A196" s="16">
        <v>85502004</v>
      </c>
      <c r="B196" s="20" t="s">
        <v>1682</v>
      </c>
      <c r="C196" s="21">
        <f>SUMIF(BIVE_CE!$A$2:$A$198,A196,BIVE_CE!$E$2:$E$198)</f>
        <v>4712.8900000000003</v>
      </c>
      <c r="D196" s="21">
        <f>SUMIF(BIVE_CE!$A$2:$A$198,A196,BIVE_CE!$F$2:$F$198)</f>
        <v>0</v>
      </c>
      <c r="E196" s="38">
        <f t="shared" si="29"/>
        <v>4712.8900000000003</v>
      </c>
      <c r="F196" s="37">
        <f t="shared" si="30"/>
        <v>4712.8900000000003</v>
      </c>
      <c r="G196" s="53">
        <f t="shared" si="22"/>
        <v>0</v>
      </c>
      <c r="H196" s="19"/>
      <c r="I196" s="38">
        <v>3909.27</v>
      </c>
      <c r="J196" s="21">
        <f t="shared" si="31"/>
        <v>803.62000000000035</v>
      </c>
      <c r="K196" s="78" t="s">
        <v>1678</v>
      </c>
      <c r="L196" s="40">
        <v>4712.8900000000003</v>
      </c>
      <c r="M196" s="40">
        <f t="shared" si="32"/>
        <v>0</v>
      </c>
    </row>
    <row r="197" spans="1:13">
      <c r="A197" s="16">
        <v>85502005</v>
      </c>
      <c r="B197" s="20" t="s">
        <v>1683</v>
      </c>
      <c r="C197" s="21">
        <f>SUMIF(BIVE_CE!$A$2:$A$198,A197,BIVE_CE!$E$2:$E$198)</f>
        <v>182737.21000000002</v>
      </c>
      <c r="D197" s="21">
        <f>SUMIF(BIVE_CE!$A$2:$A$198,A197,BIVE_CE!$F$2:$F$198)</f>
        <v>0</v>
      </c>
      <c r="E197" s="38">
        <f t="shared" si="29"/>
        <v>182737.21000000002</v>
      </c>
      <c r="F197" s="37">
        <f t="shared" si="30"/>
        <v>182737.21000000002</v>
      </c>
      <c r="G197" s="53">
        <f t="shared" si="22"/>
        <v>0</v>
      </c>
      <c r="H197" s="19"/>
      <c r="I197" s="38"/>
      <c r="J197" s="21">
        <f t="shared" si="31"/>
        <v>182737.21000000002</v>
      </c>
      <c r="K197" s="78" t="s">
        <v>1678</v>
      </c>
      <c r="L197" s="40">
        <v>182737.21</v>
      </c>
      <c r="M197" s="40">
        <f t="shared" si="32"/>
        <v>0</v>
      </c>
    </row>
    <row r="198" spans="1:13">
      <c r="A198" s="16">
        <v>85502006</v>
      </c>
      <c r="B198" s="20" t="s">
        <v>1684</v>
      </c>
      <c r="C198" s="21">
        <f>SUMIF(BIVE_CE!$A$2:$A$198,A198,BIVE_CE!$E$2:$E$198)</f>
        <v>34121.67</v>
      </c>
      <c r="D198" s="21">
        <f>SUMIF(BIVE_CE!$A$2:$A$198,A198,BIVE_CE!$F$2:$F$198)</f>
        <v>0</v>
      </c>
      <c r="E198" s="38">
        <f t="shared" si="29"/>
        <v>34121.67</v>
      </c>
      <c r="F198" s="37">
        <f t="shared" si="30"/>
        <v>34121.67</v>
      </c>
      <c r="G198" s="53">
        <f t="shared" si="22"/>
        <v>0</v>
      </c>
      <c r="H198" s="19"/>
      <c r="I198" s="38"/>
      <c r="J198" s="21">
        <f t="shared" si="31"/>
        <v>34121.67</v>
      </c>
      <c r="K198" s="78" t="s">
        <v>1678</v>
      </c>
      <c r="L198" s="40">
        <v>34121.67</v>
      </c>
      <c r="M198" s="40">
        <f t="shared" si="32"/>
        <v>0</v>
      </c>
    </row>
    <row r="199" spans="1:13">
      <c r="A199" s="16"/>
      <c r="B199" s="20"/>
      <c r="C199" s="21"/>
      <c r="D199" s="19"/>
      <c r="E199" s="19"/>
      <c r="F199" s="19"/>
      <c r="G199" s="53">
        <f t="shared" si="22"/>
        <v>0</v>
      </c>
      <c r="H199" s="19"/>
      <c r="I199" s="19"/>
      <c r="J199" s="19"/>
      <c r="K199" s="78"/>
      <c r="L199" s="40"/>
      <c r="M199" s="40">
        <f t="shared" si="32"/>
        <v>0</v>
      </c>
    </row>
    <row r="200" spans="1:13">
      <c r="A200" s="16"/>
      <c r="B200" s="17" t="s">
        <v>2063</v>
      </c>
      <c r="C200" s="18">
        <f>SUM(C201:C206)</f>
        <v>47676.540000000008</v>
      </c>
      <c r="D200" s="18">
        <f>SUM(D201:D206)</f>
        <v>0</v>
      </c>
      <c r="E200" s="18">
        <f>SUM(E201:E206)</f>
        <v>47676.540000000008</v>
      </c>
      <c r="F200" s="18">
        <f>SUM(F201:F206)</f>
        <v>47676.540000000008</v>
      </c>
      <c r="G200" s="53">
        <f t="shared" si="22"/>
        <v>0</v>
      </c>
      <c r="H200" s="313">
        <f>+F200/($F$183+$F$191+$F$200+$F$208)</f>
        <v>2.8274382492754747E-2</v>
      </c>
      <c r="I200" s="18">
        <f>SUM(I201:I206)</f>
        <v>56063.718802077768</v>
      </c>
      <c r="J200" s="18">
        <f>SUM(J201:J206)</f>
        <v>-8387.1788020777603</v>
      </c>
      <c r="K200" s="78"/>
      <c r="L200" s="42">
        <v>47676.54</v>
      </c>
      <c r="M200" s="42">
        <f t="shared" si="32"/>
        <v>0</v>
      </c>
    </row>
    <row r="201" spans="1:13">
      <c r="A201" s="16">
        <v>85502010</v>
      </c>
      <c r="B201" s="20" t="s">
        <v>1685</v>
      </c>
      <c r="C201" s="21">
        <f>SUMIF(BIVE_CE!$A$2:$A$198,A201,BIVE_CE!$E$2:$E$198)</f>
        <v>35316.950000000004</v>
      </c>
      <c r="D201" s="21">
        <f>SUMIF(BIVE_CE!$A$2:$A$198,A201,BIVE_CE!$F$2:$F$198)</f>
        <v>0</v>
      </c>
      <c r="E201" s="38">
        <f t="shared" ref="E201:E206" si="33">+C201-D201</f>
        <v>35316.950000000004</v>
      </c>
      <c r="F201" s="37">
        <f t="shared" ref="F201:F206" si="34">+E201</f>
        <v>35316.950000000004</v>
      </c>
      <c r="G201" s="53">
        <f t="shared" si="22"/>
        <v>0</v>
      </c>
      <c r="H201" s="19"/>
      <c r="I201" s="38">
        <f>1464882.06*H200</f>
        <v>41418.635671214513</v>
      </c>
      <c r="J201" s="21">
        <f t="shared" ref="J201:J206" si="35">+F201-I201</f>
        <v>-6101.6856712145091</v>
      </c>
      <c r="K201" s="78" t="s">
        <v>1678</v>
      </c>
      <c r="L201" s="40">
        <v>35316.949999999997</v>
      </c>
      <c r="M201" s="40">
        <f t="shared" si="32"/>
        <v>0</v>
      </c>
    </row>
    <row r="202" spans="1:13">
      <c r="A202" s="16">
        <v>85502011</v>
      </c>
      <c r="B202" s="20" t="s">
        <v>1784</v>
      </c>
      <c r="C202" s="21">
        <f>SUMIF(BIVE_CE!$A$2:$A$198,A202,BIVE_CE!$E$2:$E$198)</f>
        <v>0</v>
      </c>
      <c r="D202" s="21">
        <f>SUMIF(BIVE_CE!$A$2:$A$198,A202,BIVE_CE!$F$2:$F$198)</f>
        <v>0</v>
      </c>
      <c r="E202" s="38">
        <f t="shared" si="33"/>
        <v>0</v>
      </c>
      <c r="F202" s="37">
        <f t="shared" si="34"/>
        <v>0</v>
      </c>
      <c r="G202" s="53">
        <f t="shared" si="22"/>
        <v>0</v>
      </c>
      <c r="H202" s="19"/>
      <c r="I202" s="38">
        <f>411344.19*H200</f>
        <v>11630.502964232383</v>
      </c>
      <c r="J202" s="21">
        <f t="shared" si="35"/>
        <v>-11630.502964232383</v>
      </c>
      <c r="K202" s="78" t="s">
        <v>1678</v>
      </c>
      <c r="L202" s="40">
        <v>0</v>
      </c>
      <c r="M202" s="40">
        <f t="shared" si="32"/>
        <v>0</v>
      </c>
    </row>
    <row r="203" spans="1:13">
      <c r="A203" s="16">
        <v>85502012</v>
      </c>
      <c r="B203" s="20" t="s">
        <v>1686</v>
      </c>
      <c r="C203" s="21">
        <f>SUMIF(BIVE_CE!$A$2:$A$198,A203,BIVE_CE!$E$2:$E$198)</f>
        <v>1337.71</v>
      </c>
      <c r="D203" s="21">
        <f>SUMIF(BIVE_CE!$A$2:$A$198,A203,BIVE_CE!$F$2:$F$198)</f>
        <v>0</v>
      </c>
      <c r="E203" s="38">
        <f t="shared" si="33"/>
        <v>1337.71</v>
      </c>
      <c r="F203" s="37">
        <f t="shared" si="34"/>
        <v>1337.71</v>
      </c>
      <c r="G203" s="53">
        <f t="shared" si="22"/>
        <v>0</v>
      </c>
      <c r="H203" s="19"/>
      <c r="I203" s="38">
        <f>20313.56*H200</f>
        <v>574.35336522952321</v>
      </c>
      <c r="J203" s="21">
        <f t="shared" si="35"/>
        <v>763.35663477047683</v>
      </c>
      <c r="K203" s="78" t="s">
        <v>1678</v>
      </c>
      <c r="L203" s="40">
        <v>1337.71</v>
      </c>
      <c r="M203" s="40">
        <f t="shared" si="32"/>
        <v>0</v>
      </c>
    </row>
    <row r="204" spans="1:13">
      <c r="A204" s="16">
        <v>85502013</v>
      </c>
      <c r="B204" s="20" t="s">
        <v>1785</v>
      </c>
      <c r="C204" s="21">
        <f>SUMIF(BIVE_CE!$A$2:$A$198,A204,BIVE_CE!$E$2:$E$198)</f>
        <v>0</v>
      </c>
      <c r="D204" s="21">
        <f>SUMIF(BIVE_CE!$A$2:$A$198,A204,BIVE_CE!$F$2:$F$198)</f>
        <v>0</v>
      </c>
      <c r="E204" s="38">
        <f t="shared" si="33"/>
        <v>0</v>
      </c>
      <c r="F204" s="37">
        <f t="shared" si="34"/>
        <v>0</v>
      </c>
      <c r="G204" s="53">
        <f t="shared" si="22"/>
        <v>0</v>
      </c>
      <c r="H204" s="19"/>
      <c r="I204" s="38">
        <f>86305.22*H200</f>
        <v>2440.2268014013471</v>
      </c>
      <c r="J204" s="21">
        <f t="shared" si="35"/>
        <v>-2440.2268014013471</v>
      </c>
      <c r="K204" s="78" t="s">
        <v>1678</v>
      </c>
      <c r="L204" s="40">
        <v>0</v>
      </c>
      <c r="M204" s="40">
        <f t="shared" si="32"/>
        <v>0</v>
      </c>
    </row>
    <row r="205" spans="1:13">
      <c r="A205" s="16">
        <v>85502014</v>
      </c>
      <c r="B205" s="20" t="s">
        <v>1786</v>
      </c>
      <c r="C205" s="21">
        <f>SUMIF(BIVE_CE!$A$2:$A$198,A205,BIVE_CE!$E$2:$E$198)</f>
        <v>0</v>
      </c>
      <c r="D205" s="21">
        <f>SUMIF(BIVE_CE!$A$2:$A$198,A205,BIVE_CE!$F$2:$F$198)</f>
        <v>0</v>
      </c>
      <c r="E205" s="38">
        <f t="shared" si="33"/>
        <v>0</v>
      </c>
      <c r="F205" s="37">
        <f t="shared" si="34"/>
        <v>0</v>
      </c>
      <c r="G205" s="53">
        <f t="shared" si="22"/>
        <v>0</v>
      </c>
      <c r="H205" s="19"/>
      <c r="I205" s="38"/>
      <c r="J205" s="21">
        <f t="shared" si="35"/>
        <v>0</v>
      </c>
      <c r="K205" s="78" t="s">
        <v>1678</v>
      </c>
      <c r="L205" s="40">
        <v>0</v>
      </c>
      <c r="M205" s="40">
        <f t="shared" si="32"/>
        <v>0</v>
      </c>
    </row>
    <row r="206" spans="1:13">
      <c r="A206" s="16">
        <v>85502015</v>
      </c>
      <c r="B206" s="20" t="s">
        <v>1687</v>
      </c>
      <c r="C206" s="21">
        <f>SUMIF(BIVE_CE!$A$2:$A$198,A206,BIVE_CE!$E$2:$E$198)</f>
        <v>11021.880000000001</v>
      </c>
      <c r="D206" s="21">
        <f>SUMIF(BIVE_CE!$A$2:$A$198,A206,BIVE_CE!$F$2:$F$198)</f>
        <v>0</v>
      </c>
      <c r="E206" s="38">
        <f t="shared" si="33"/>
        <v>11021.880000000001</v>
      </c>
      <c r="F206" s="37">
        <f t="shared" si="34"/>
        <v>11021.880000000001</v>
      </c>
      <c r="G206" s="53">
        <f t="shared" si="22"/>
        <v>0</v>
      </c>
      <c r="H206" s="19"/>
      <c r="I206" s="38"/>
      <c r="J206" s="21">
        <f t="shared" si="35"/>
        <v>11021.880000000001</v>
      </c>
      <c r="K206" s="78" t="s">
        <v>1678</v>
      </c>
      <c r="L206" s="40">
        <v>11021.88</v>
      </c>
      <c r="M206" s="40">
        <f t="shared" si="32"/>
        <v>0</v>
      </c>
    </row>
    <row r="207" spans="1:13">
      <c r="A207" s="16"/>
      <c r="B207" s="20"/>
      <c r="C207" s="21"/>
      <c r="D207" s="19"/>
      <c r="E207" s="19"/>
      <c r="F207" s="19"/>
      <c r="G207" s="53">
        <f t="shared" si="22"/>
        <v>0</v>
      </c>
      <c r="H207" s="19"/>
      <c r="I207" s="19"/>
      <c r="J207" s="19"/>
      <c r="K207" s="78"/>
      <c r="L207" s="40"/>
      <c r="M207" s="40">
        <f t="shared" si="32"/>
        <v>0</v>
      </c>
    </row>
    <row r="208" spans="1:13">
      <c r="A208" s="16"/>
      <c r="B208" s="17" t="s">
        <v>2064</v>
      </c>
      <c r="C208" s="18">
        <f>SUM(C209:C214)</f>
        <v>688275.14</v>
      </c>
      <c r="D208" s="18">
        <f>SUM(D209:D214)</f>
        <v>0</v>
      </c>
      <c r="E208" s="18">
        <f>SUM(E209:E214)</f>
        <v>688275.14</v>
      </c>
      <c r="F208" s="18">
        <f>SUM(F209:F214)</f>
        <v>688275.14</v>
      </c>
      <c r="G208" s="53">
        <f t="shared" si="22"/>
        <v>0</v>
      </c>
      <c r="H208" s="313">
        <f>+F208/($F$183+$F$191+$F$200+$F$208)</f>
        <v>0.4081788353058825</v>
      </c>
      <c r="I208" s="18">
        <f>SUM(I209:I214)</f>
        <v>809355.37493745761</v>
      </c>
      <c r="J208" s="18">
        <f>SUM(J209:J214)</f>
        <v>-121080.23493745763</v>
      </c>
      <c r="K208" s="78"/>
      <c r="L208" s="42">
        <v>688275.14</v>
      </c>
      <c r="M208" s="42">
        <f t="shared" si="32"/>
        <v>0</v>
      </c>
    </row>
    <row r="209" spans="1:13">
      <c r="A209" s="16">
        <v>85503000</v>
      </c>
      <c r="B209" s="20" t="s">
        <v>1688</v>
      </c>
      <c r="C209" s="21">
        <f>SUMIF(BIVE_CE!$A$2:$A$198,A209,BIVE_CE!$E$2:$E$198)</f>
        <v>470609.37</v>
      </c>
      <c r="D209" s="21">
        <f>SUMIF(BIVE_CE!$A$2:$A$198,A209,BIVE_CE!$F$2:$F$198)</f>
        <v>0</v>
      </c>
      <c r="E209" s="38">
        <f t="shared" ref="E209:E214" si="36">+C209-D209</f>
        <v>470609.37</v>
      </c>
      <c r="F209" s="37">
        <f t="shared" ref="F209:F214" si="37">+E209</f>
        <v>470609.37</v>
      </c>
      <c r="G209" s="53">
        <f t="shared" si="22"/>
        <v>0</v>
      </c>
      <c r="H209" s="19"/>
      <c r="I209" s="38">
        <f>1464882.06*H208</f>
        <v>597933.85311128187</v>
      </c>
      <c r="J209" s="21">
        <f t="shared" ref="J209:J214" si="38">+F209-I209</f>
        <v>-127324.48311128188</v>
      </c>
      <c r="K209" s="78" t="s">
        <v>1678</v>
      </c>
      <c r="L209" s="40">
        <v>470609.37</v>
      </c>
      <c r="M209" s="40">
        <f t="shared" si="32"/>
        <v>0</v>
      </c>
    </row>
    <row r="210" spans="1:13">
      <c r="A210" s="16">
        <v>85503001</v>
      </c>
      <c r="B210" s="20" t="s">
        <v>1787</v>
      </c>
      <c r="C210" s="21">
        <f>SUMIF(BIVE_CE!$A$2:$A$198,A210,BIVE_CE!$E$2:$E$198)</f>
        <v>0</v>
      </c>
      <c r="D210" s="21">
        <f>SUMIF(BIVE_CE!$A$2:$A$198,A210,BIVE_CE!$F$2:$F$198)</f>
        <v>0</v>
      </c>
      <c r="E210" s="38">
        <f t="shared" si="36"/>
        <v>0</v>
      </c>
      <c r="F210" s="37">
        <f t="shared" si="37"/>
        <v>0</v>
      </c>
      <c r="G210" s="53">
        <f t="shared" si="22"/>
        <v>0</v>
      </c>
      <c r="H210" s="19"/>
      <c r="I210" s="38">
        <f>411344.19*H208</f>
        <v>167901.99238404163</v>
      </c>
      <c r="J210" s="21">
        <f t="shared" si="38"/>
        <v>-167901.99238404163</v>
      </c>
      <c r="K210" s="78" t="s">
        <v>1678</v>
      </c>
      <c r="L210" s="40">
        <v>0</v>
      </c>
      <c r="M210" s="40">
        <f t="shared" si="32"/>
        <v>0</v>
      </c>
    </row>
    <row r="211" spans="1:13">
      <c r="A211" s="16">
        <v>85503002</v>
      </c>
      <c r="B211" s="20" t="s">
        <v>1689</v>
      </c>
      <c r="C211" s="21">
        <f>SUMIF(BIVE_CE!$A$2:$A$198,A211,BIVE_CE!$E$2:$E$198)</f>
        <v>54168.2</v>
      </c>
      <c r="D211" s="21">
        <f>SUMIF(BIVE_CE!$A$2:$A$198,A211,BIVE_CE!$F$2:$F$198)</f>
        <v>0</v>
      </c>
      <c r="E211" s="38">
        <f t="shared" si="36"/>
        <v>54168.2</v>
      </c>
      <c r="F211" s="37">
        <f t="shared" si="37"/>
        <v>54168.2</v>
      </c>
      <c r="G211" s="53">
        <f t="shared" si="22"/>
        <v>0</v>
      </c>
      <c r="H211" s="19"/>
      <c r="I211" s="38">
        <f>20313.56*H208</f>
        <v>8291.5652617161631</v>
      </c>
      <c r="J211" s="21">
        <f t="shared" si="38"/>
        <v>45876.634738283836</v>
      </c>
      <c r="K211" s="78" t="s">
        <v>1678</v>
      </c>
      <c r="L211" s="40">
        <v>54168.2</v>
      </c>
      <c r="M211" s="40">
        <f t="shared" si="32"/>
        <v>0</v>
      </c>
    </row>
    <row r="212" spans="1:13">
      <c r="A212" s="16">
        <v>85503003</v>
      </c>
      <c r="B212" s="20" t="s">
        <v>1690</v>
      </c>
      <c r="C212" s="21">
        <f>SUMIF(BIVE_CE!$A$2:$A$198,A212,BIVE_CE!$E$2:$E$198)</f>
        <v>9458.7800000000007</v>
      </c>
      <c r="D212" s="21">
        <f>SUMIF(BIVE_CE!$A$2:$A$198,A212,BIVE_CE!$F$2:$F$198)</f>
        <v>0</v>
      </c>
      <c r="E212" s="38">
        <f t="shared" si="36"/>
        <v>9458.7800000000007</v>
      </c>
      <c r="F212" s="37">
        <f t="shared" si="37"/>
        <v>9458.7800000000007</v>
      </c>
      <c r="G212" s="53">
        <f t="shared" si="22"/>
        <v>0</v>
      </c>
      <c r="H212" s="19"/>
      <c r="I212" s="38">
        <f>86305.22*H208</f>
        <v>35227.964180417956</v>
      </c>
      <c r="J212" s="21">
        <f t="shared" si="38"/>
        <v>-25769.184180417957</v>
      </c>
      <c r="K212" s="78" t="s">
        <v>1678</v>
      </c>
      <c r="L212" s="40">
        <v>9458.7800000000007</v>
      </c>
      <c r="M212" s="40">
        <f t="shared" si="32"/>
        <v>0</v>
      </c>
    </row>
    <row r="213" spans="1:13">
      <c r="A213" s="16">
        <v>85503004</v>
      </c>
      <c r="B213" s="20" t="s">
        <v>1691</v>
      </c>
      <c r="C213" s="21">
        <f>SUMIF(BIVE_CE!$A$2:$A$198,A213,BIVE_CE!$E$2:$E$198)</f>
        <v>5287.11</v>
      </c>
      <c r="D213" s="21">
        <f>SUMIF(BIVE_CE!$A$2:$A$198,A213,BIVE_CE!$F$2:$F$198)</f>
        <v>0</v>
      </c>
      <c r="E213" s="38">
        <f t="shared" si="36"/>
        <v>5287.11</v>
      </c>
      <c r="F213" s="37">
        <f t="shared" si="37"/>
        <v>5287.11</v>
      </c>
      <c r="G213" s="53">
        <f t="shared" si="22"/>
        <v>0</v>
      </c>
      <c r="H213" s="19"/>
      <c r="I213" s="38"/>
      <c r="J213" s="21">
        <f t="shared" si="38"/>
        <v>5287.11</v>
      </c>
      <c r="K213" s="78" t="s">
        <v>1678</v>
      </c>
      <c r="L213" s="40">
        <v>5287.11</v>
      </c>
      <c r="M213" s="40">
        <f t="shared" si="32"/>
        <v>0</v>
      </c>
    </row>
    <row r="214" spans="1:13">
      <c r="A214" s="16">
        <v>85503005</v>
      </c>
      <c r="B214" s="20" t="s">
        <v>1692</v>
      </c>
      <c r="C214" s="21">
        <f>SUMIF(BIVE_CE!$A$2:$A$198,A214,BIVE_CE!$E$2:$E$198)</f>
        <v>148751.68000000002</v>
      </c>
      <c r="D214" s="21">
        <f>SUMIF(BIVE_CE!$A$2:$A$198,A214,BIVE_CE!$F$2:$F$198)</f>
        <v>0</v>
      </c>
      <c r="E214" s="38">
        <f t="shared" si="36"/>
        <v>148751.68000000002</v>
      </c>
      <c r="F214" s="37">
        <f t="shared" si="37"/>
        <v>148751.68000000002</v>
      </c>
      <c r="G214" s="53">
        <f t="shared" si="22"/>
        <v>0</v>
      </c>
      <c r="H214" s="19"/>
      <c r="I214" s="38"/>
      <c r="J214" s="21">
        <f t="shared" si="38"/>
        <v>148751.68000000002</v>
      </c>
      <c r="K214" s="78" t="s">
        <v>1678</v>
      </c>
      <c r="L214" s="40">
        <v>148751.67999999999</v>
      </c>
      <c r="M214" s="40">
        <f t="shared" si="32"/>
        <v>0</v>
      </c>
    </row>
    <row r="215" spans="1:13">
      <c r="A215" s="16"/>
      <c r="B215" s="20"/>
      <c r="C215" s="21"/>
      <c r="D215" s="19"/>
      <c r="E215" s="19"/>
      <c r="F215" s="19"/>
      <c r="G215" s="53">
        <f t="shared" ref="G215:G278" si="39">+F215-E215</f>
        <v>0</v>
      </c>
      <c r="H215" s="19"/>
      <c r="I215" s="19"/>
      <c r="J215" s="19"/>
      <c r="K215" s="78"/>
      <c r="L215" s="40"/>
      <c r="M215" s="40">
        <f t="shared" si="32"/>
        <v>0</v>
      </c>
    </row>
    <row r="216" spans="1:13">
      <c r="A216" s="16"/>
      <c r="B216" s="17" t="s">
        <v>2065</v>
      </c>
      <c r="C216" s="18">
        <f>SUM(C217:C222)</f>
        <v>0</v>
      </c>
      <c r="D216" s="18">
        <f>SUM(D217:D222)</f>
        <v>0</v>
      </c>
      <c r="E216" s="18">
        <f>SUM(E217:E222)</f>
        <v>0</v>
      </c>
      <c r="F216" s="18">
        <f>SUM(F217:F222)</f>
        <v>0</v>
      </c>
      <c r="G216" s="53">
        <f t="shared" si="39"/>
        <v>0</v>
      </c>
      <c r="H216" s="19"/>
      <c r="I216" s="18">
        <f>SUM(I217:I222)</f>
        <v>0</v>
      </c>
      <c r="J216" s="18">
        <f>SUM(J217:J222)</f>
        <v>0</v>
      </c>
      <c r="K216" s="78"/>
      <c r="L216" s="42">
        <v>0</v>
      </c>
      <c r="M216" s="42">
        <f t="shared" si="32"/>
        <v>0</v>
      </c>
    </row>
    <row r="217" spans="1:13">
      <c r="A217" s="16">
        <v>85503010</v>
      </c>
      <c r="B217" s="20" t="s">
        <v>1788</v>
      </c>
      <c r="C217" s="21">
        <f>SUMIF(BIVE_CE!$A$2:$A$198,A217,BIVE_CE!$E$2:$E$198)</f>
        <v>0</v>
      </c>
      <c r="D217" s="21">
        <f>SUMIF(BIVE_CE!$A$2:$A$198,A217,BIVE_CE!$F$2:$F$198)</f>
        <v>0</v>
      </c>
      <c r="E217" s="38">
        <f t="shared" ref="E217:E222" si="40">+C217-D217</f>
        <v>0</v>
      </c>
      <c r="F217" s="37">
        <f t="shared" ref="F217:F222" si="41">+E217</f>
        <v>0</v>
      </c>
      <c r="G217" s="53">
        <f t="shared" si="39"/>
        <v>0</v>
      </c>
      <c r="H217" s="19"/>
      <c r="I217" s="38">
        <f>1464882.06*H216</f>
        <v>0</v>
      </c>
      <c r="J217" s="21">
        <f t="shared" ref="J217:J222" si="42">+F217-I217</f>
        <v>0</v>
      </c>
      <c r="K217" s="78" t="s">
        <v>1678</v>
      </c>
      <c r="L217" s="40">
        <v>0</v>
      </c>
      <c r="M217" s="40">
        <f t="shared" si="32"/>
        <v>0</v>
      </c>
    </row>
    <row r="218" spans="1:13">
      <c r="A218" s="16">
        <v>85503011</v>
      </c>
      <c r="B218" s="20" t="s">
        <v>1789</v>
      </c>
      <c r="C218" s="21">
        <f>SUMIF(BIVE_CE!$A$2:$A$198,A218,BIVE_CE!$E$2:$E$198)</f>
        <v>0</v>
      </c>
      <c r="D218" s="21">
        <f>SUMIF(BIVE_CE!$A$2:$A$198,A218,BIVE_CE!$F$2:$F$198)</f>
        <v>0</v>
      </c>
      <c r="E218" s="38">
        <f t="shared" si="40"/>
        <v>0</v>
      </c>
      <c r="F218" s="37">
        <f t="shared" si="41"/>
        <v>0</v>
      </c>
      <c r="G218" s="53">
        <f t="shared" si="39"/>
        <v>0</v>
      </c>
      <c r="H218" s="19"/>
      <c r="I218" s="38">
        <f>411344.19*H216</f>
        <v>0</v>
      </c>
      <c r="J218" s="21">
        <f t="shared" si="42"/>
        <v>0</v>
      </c>
      <c r="K218" s="78" t="s">
        <v>1678</v>
      </c>
      <c r="L218" s="40">
        <v>0</v>
      </c>
      <c r="M218" s="40">
        <f t="shared" si="32"/>
        <v>0</v>
      </c>
    </row>
    <row r="219" spans="1:13">
      <c r="A219" s="16">
        <v>85503012</v>
      </c>
      <c r="B219" s="20" t="s">
        <v>1790</v>
      </c>
      <c r="C219" s="21">
        <f>SUMIF(BIVE_CE!$A$2:$A$198,A219,BIVE_CE!$E$2:$E$198)</f>
        <v>0</v>
      </c>
      <c r="D219" s="21">
        <f>SUMIF(BIVE_CE!$A$2:$A$198,A219,BIVE_CE!$F$2:$F$198)</f>
        <v>0</v>
      </c>
      <c r="E219" s="38">
        <f t="shared" si="40"/>
        <v>0</v>
      </c>
      <c r="F219" s="37">
        <f t="shared" si="41"/>
        <v>0</v>
      </c>
      <c r="G219" s="53">
        <f t="shared" si="39"/>
        <v>0</v>
      </c>
      <c r="H219" s="19"/>
      <c r="I219" s="38"/>
      <c r="J219" s="21">
        <f t="shared" si="42"/>
        <v>0</v>
      </c>
      <c r="K219" s="78" t="s">
        <v>1678</v>
      </c>
      <c r="L219" s="40">
        <v>0</v>
      </c>
      <c r="M219" s="40">
        <f t="shared" si="32"/>
        <v>0</v>
      </c>
    </row>
    <row r="220" spans="1:13">
      <c r="A220" s="16">
        <v>85503013</v>
      </c>
      <c r="B220" s="20" t="s">
        <v>1791</v>
      </c>
      <c r="C220" s="21">
        <f>SUMIF(BIVE_CE!$A$2:$A$198,A220,BIVE_CE!$E$2:$E$198)</f>
        <v>0</v>
      </c>
      <c r="D220" s="21">
        <f>SUMIF(BIVE_CE!$A$2:$A$198,A220,BIVE_CE!$F$2:$F$198)</f>
        <v>0</v>
      </c>
      <c r="E220" s="38">
        <f t="shared" si="40"/>
        <v>0</v>
      </c>
      <c r="F220" s="37">
        <f t="shared" si="41"/>
        <v>0</v>
      </c>
      <c r="G220" s="53">
        <f t="shared" si="39"/>
        <v>0</v>
      </c>
      <c r="H220" s="19"/>
      <c r="I220" s="38"/>
      <c r="J220" s="21">
        <f t="shared" si="42"/>
        <v>0</v>
      </c>
      <c r="K220" s="78" t="s">
        <v>1678</v>
      </c>
      <c r="L220" s="40">
        <v>0</v>
      </c>
      <c r="M220" s="40">
        <f t="shared" si="32"/>
        <v>0</v>
      </c>
    </row>
    <row r="221" spans="1:13">
      <c r="A221" s="16">
        <v>85503014</v>
      </c>
      <c r="B221" s="20" t="s">
        <v>1792</v>
      </c>
      <c r="C221" s="21">
        <f>SUMIF(BIVE_CE!$A$2:$A$198,A221,BIVE_CE!$E$2:$E$198)</f>
        <v>0</v>
      </c>
      <c r="D221" s="21">
        <f>SUMIF(BIVE_CE!$A$2:$A$198,A221,BIVE_CE!$F$2:$F$198)</f>
        <v>0</v>
      </c>
      <c r="E221" s="38">
        <f t="shared" si="40"/>
        <v>0</v>
      </c>
      <c r="F221" s="37">
        <f t="shared" si="41"/>
        <v>0</v>
      </c>
      <c r="G221" s="53">
        <f t="shared" si="39"/>
        <v>0</v>
      </c>
      <c r="H221" s="19"/>
      <c r="I221" s="38"/>
      <c r="J221" s="21">
        <f t="shared" si="42"/>
        <v>0</v>
      </c>
      <c r="K221" s="78" t="s">
        <v>1678</v>
      </c>
      <c r="L221" s="40">
        <v>0</v>
      </c>
      <c r="M221" s="40">
        <f t="shared" si="32"/>
        <v>0</v>
      </c>
    </row>
    <row r="222" spans="1:13">
      <c r="A222" s="16">
        <v>85503015</v>
      </c>
      <c r="B222" s="20" t="s">
        <v>1793</v>
      </c>
      <c r="C222" s="21">
        <f>SUMIF(BIVE_CE!$A$2:$A$198,A222,BIVE_CE!$E$2:$E$198)</f>
        <v>0</v>
      </c>
      <c r="D222" s="21">
        <f>SUMIF(BIVE_CE!$A$2:$A$198,A222,BIVE_CE!$F$2:$F$198)</f>
        <v>0</v>
      </c>
      <c r="E222" s="38">
        <f t="shared" si="40"/>
        <v>0</v>
      </c>
      <c r="F222" s="37">
        <f t="shared" si="41"/>
        <v>0</v>
      </c>
      <c r="G222" s="53">
        <f t="shared" si="39"/>
        <v>0</v>
      </c>
      <c r="H222" s="19"/>
      <c r="I222" s="38"/>
      <c r="J222" s="21">
        <f t="shared" si="42"/>
        <v>0</v>
      </c>
      <c r="K222" s="78" t="s">
        <v>1678</v>
      </c>
      <c r="L222" s="40">
        <v>0</v>
      </c>
      <c r="M222" s="40">
        <f t="shared" si="32"/>
        <v>0</v>
      </c>
    </row>
    <row r="223" spans="1:13">
      <c r="A223" s="16"/>
      <c r="B223" s="20"/>
      <c r="C223" s="21"/>
      <c r="D223" s="19"/>
      <c r="E223" s="19"/>
      <c r="F223" s="19"/>
      <c r="G223" s="53">
        <f t="shared" si="39"/>
        <v>0</v>
      </c>
      <c r="H223" s="19"/>
      <c r="I223" s="19"/>
      <c r="J223" s="19"/>
      <c r="K223" s="78"/>
      <c r="L223" s="40"/>
      <c r="M223" s="40">
        <f t="shared" si="32"/>
        <v>0</v>
      </c>
    </row>
    <row r="224" spans="1:13">
      <c r="A224" s="16"/>
      <c r="B224" s="17" t="s">
        <v>1794</v>
      </c>
      <c r="C224" s="18">
        <f>SUM(C225:C226)</f>
        <v>0</v>
      </c>
      <c r="D224" s="18">
        <f>SUM(D225:D226)</f>
        <v>0</v>
      </c>
      <c r="E224" s="18">
        <f>SUM(E225:E226)</f>
        <v>0</v>
      </c>
      <c r="F224" s="18">
        <f>SUM(F225:F226)</f>
        <v>0</v>
      </c>
      <c r="G224" s="53">
        <f t="shared" si="39"/>
        <v>0</v>
      </c>
      <c r="H224" s="19"/>
      <c r="I224" s="18">
        <f>SUM(I225:I226)</f>
        <v>0</v>
      </c>
      <c r="J224" s="18">
        <f>SUM(J225:J226)</f>
        <v>0</v>
      </c>
      <c r="K224" s="78"/>
      <c r="L224" s="40">
        <v>0</v>
      </c>
      <c r="M224" s="40">
        <f t="shared" si="32"/>
        <v>0</v>
      </c>
    </row>
    <row r="225" spans="1:13">
      <c r="A225" s="16">
        <v>85503016</v>
      </c>
      <c r="B225" s="20" t="s">
        <v>1756</v>
      </c>
      <c r="C225" s="21">
        <f>SUMIF(BIVE_CE!$A$2:$A$198,A225,BIVE_CE!$E$2:$E$198)</f>
        <v>0</v>
      </c>
      <c r="D225" s="21">
        <f>SUMIF(BIVE_CE!$A$2:$A$198,A225,BIVE_CE!$F$2:$F$198)</f>
        <v>0</v>
      </c>
      <c r="E225" s="38">
        <f>+C225-D225</f>
        <v>0</v>
      </c>
      <c r="F225" s="37">
        <f>+E225</f>
        <v>0</v>
      </c>
      <c r="G225" s="53">
        <f t="shared" si="39"/>
        <v>0</v>
      </c>
      <c r="H225" s="19"/>
      <c r="I225" s="38"/>
      <c r="J225" s="21">
        <f>+F225-I225</f>
        <v>0</v>
      </c>
      <c r="K225" s="78" t="s">
        <v>1678</v>
      </c>
      <c r="L225" s="40">
        <v>0</v>
      </c>
      <c r="M225" s="40">
        <f t="shared" si="32"/>
        <v>0</v>
      </c>
    </row>
    <row r="226" spans="1:13">
      <c r="A226" s="16">
        <v>85503017</v>
      </c>
      <c r="B226" s="20" t="s">
        <v>1794</v>
      </c>
      <c r="C226" s="21">
        <f>SUMIF(BIVE_CE!$A$2:$A$198,A226,BIVE_CE!$E$2:$E$198)</f>
        <v>0</v>
      </c>
      <c r="D226" s="21">
        <f>SUMIF(BIVE_CE!$A$2:$A$198,A226,BIVE_CE!$F$2:$F$198)</f>
        <v>0</v>
      </c>
      <c r="E226" s="38">
        <f>+C226-D226</f>
        <v>0</v>
      </c>
      <c r="F226" s="37">
        <f>+E226</f>
        <v>0</v>
      </c>
      <c r="G226" s="53">
        <f t="shared" si="39"/>
        <v>0</v>
      </c>
      <c r="H226" s="19"/>
      <c r="I226" s="38"/>
      <c r="J226" s="21">
        <f>+F226-I226</f>
        <v>0</v>
      </c>
      <c r="K226" s="78" t="s">
        <v>1678</v>
      </c>
      <c r="L226" s="40">
        <v>0</v>
      </c>
      <c r="M226" s="40">
        <f t="shared" si="32"/>
        <v>0</v>
      </c>
    </row>
    <row r="227" spans="1:13">
      <c r="A227" s="16"/>
      <c r="B227" s="20"/>
      <c r="C227" s="21"/>
      <c r="D227" s="19"/>
      <c r="E227" s="19"/>
      <c r="F227" s="19"/>
      <c r="G227" s="53">
        <f t="shared" si="39"/>
        <v>0</v>
      </c>
      <c r="H227" s="19"/>
      <c r="I227" s="19"/>
      <c r="J227" s="19"/>
      <c r="K227" s="78"/>
      <c r="L227" s="40"/>
      <c r="M227" s="40">
        <f t="shared" si="32"/>
        <v>0</v>
      </c>
    </row>
    <row r="228" spans="1:13">
      <c r="A228" s="16"/>
      <c r="B228" s="17" t="s">
        <v>1694</v>
      </c>
      <c r="C228" s="18">
        <f>SUM(C229:C250)</f>
        <v>375766.99</v>
      </c>
      <c r="D228" s="18">
        <f>SUM(D229:D250)</f>
        <v>0</v>
      </c>
      <c r="E228" s="18">
        <f>SUM(E229:E250)</f>
        <v>375766.99</v>
      </c>
      <c r="F228" s="18">
        <f>SUM(F229:F250)</f>
        <v>375766.99</v>
      </c>
      <c r="G228" s="53">
        <f t="shared" si="39"/>
        <v>0</v>
      </c>
      <c r="H228" s="19"/>
      <c r="I228" s="18">
        <f>SUM(I229:I250)</f>
        <v>147400.75999999998</v>
      </c>
      <c r="J228" s="18">
        <f>SUM(J229:J250)</f>
        <v>228366.23</v>
      </c>
      <c r="K228" s="78"/>
      <c r="L228" s="42">
        <v>375766.99</v>
      </c>
      <c r="M228" s="42">
        <f t="shared" si="32"/>
        <v>0</v>
      </c>
    </row>
    <row r="229" spans="1:13">
      <c r="A229" s="16">
        <v>86100000</v>
      </c>
      <c r="B229" s="20" t="s">
        <v>1695</v>
      </c>
      <c r="C229" s="21">
        <f>SUMIF(BIVE_CE!$A$2:$A$198,A229,BIVE_CE!$E$2:$E$198)</f>
        <v>21347.9</v>
      </c>
      <c r="D229" s="21">
        <f>SUMIF(BIVE_CE!$A$2:$A$198,A229,BIVE_CE!$F$2:$F$198)</f>
        <v>0</v>
      </c>
      <c r="E229" s="38">
        <f t="shared" ref="E229:E250" si="43">+C229-D229</f>
        <v>21347.9</v>
      </c>
      <c r="F229" s="37">
        <f t="shared" ref="F229:F250" si="44">+E229</f>
        <v>21347.9</v>
      </c>
      <c r="G229" s="53">
        <f t="shared" si="39"/>
        <v>0</v>
      </c>
      <c r="H229" s="19"/>
      <c r="I229" s="38"/>
      <c r="J229" s="21">
        <f t="shared" ref="J229:J250" si="45">+F229-I229</f>
        <v>21347.9</v>
      </c>
      <c r="K229" s="78" t="s">
        <v>1693</v>
      </c>
      <c r="L229" s="40">
        <v>21347.9</v>
      </c>
      <c r="M229" s="40">
        <f t="shared" si="32"/>
        <v>0</v>
      </c>
    </row>
    <row r="230" spans="1:13">
      <c r="A230" s="16">
        <v>86100001</v>
      </c>
      <c r="B230" s="20" t="s">
        <v>1696</v>
      </c>
      <c r="C230" s="21">
        <f>SUMIF(BIVE_CE!$A$2:$A$198,A230,BIVE_CE!$E$2:$E$198)</f>
        <v>559.73</v>
      </c>
      <c r="D230" s="21">
        <f>SUMIF(BIVE_CE!$A$2:$A$198,A230,BIVE_CE!$F$2:$F$198)</f>
        <v>0</v>
      </c>
      <c r="E230" s="38">
        <f t="shared" si="43"/>
        <v>559.73</v>
      </c>
      <c r="F230" s="37">
        <f t="shared" si="44"/>
        <v>559.73</v>
      </c>
      <c r="G230" s="53">
        <f t="shared" si="39"/>
        <v>0</v>
      </c>
      <c r="H230" s="19"/>
      <c r="I230" s="38">
        <v>4906.22</v>
      </c>
      <c r="J230" s="21">
        <f t="shared" si="45"/>
        <v>-4346.49</v>
      </c>
      <c r="K230" s="78" t="s">
        <v>1693</v>
      </c>
      <c r="L230" s="40">
        <v>559.73</v>
      </c>
      <c r="M230" s="40">
        <f t="shared" si="32"/>
        <v>0</v>
      </c>
    </row>
    <row r="231" spans="1:13">
      <c r="A231" s="16">
        <v>86100002</v>
      </c>
      <c r="B231" s="20" t="s">
        <v>1697</v>
      </c>
      <c r="C231" s="21">
        <f>SUMIF(BIVE_CE!$A$2:$A$198,A231,BIVE_CE!$E$2:$E$198)</f>
        <v>1947</v>
      </c>
      <c r="D231" s="21">
        <f>SUMIF(BIVE_CE!$A$2:$A$198,A231,BIVE_CE!$F$2:$F$198)</f>
        <v>0</v>
      </c>
      <c r="E231" s="38">
        <f t="shared" si="43"/>
        <v>1947</v>
      </c>
      <c r="F231" s="37">
        <f t="shared" si="44"/>
        <v>1947</v>
      </c>
      <c r="G231" s="53">
        <f t="shared" si="39"/>
        <v>0</v>
      </c>
      <c r="H231" s="19"/>
      <c r="I231" s="38"/>
      <c r="J231" s="21">
        <f t="shared" si="45"/>
        <v>1947</v>
      </c>
      <c r="K231" s="78" t="s">
        <v>1693</v>
      </c>
      <c r="L231" s="40">
        <v>1947</v>
      </c>
      <c r="M231" s="40">
        <f t="shared" si="32"/>
        <v>0</v>
      </c>
    </row>
    <row r="232" spans="1:13">
      <c r="A232" s="16">
        <v>86100003</v>
      </c>
      <c r="B232" s="20" t="s">
        <v>1698</v>
      </c>
      <c r="C232" s="21">
        <f>SUMIF(BIVE_CE!$A$2:$A$198,A232,BIVE_CE!$E$2:$E$198)</f>
        <v>1857</v>
      </c>
      <c r="D232" s="21">
        <f>SUMIF(BIVE_CE!$A$2:$A$198,A232,BIVE_CE!$F$2:$F$198)</f>
        <v>0</v>
      </c>
      <c r="E232" s="38">
        <f t="shared" si="43"/>
        <v>1857</v>
      </c>
      <c r="F232" s="37">
        <f t="shared" si="44"/>
        <v>1857</v>
      </c>
      <c r="G232" s="53">
        <f t="shared" si="39"/>
        <v>0</v>
      </c>
      <c r="H232" s="19"/>
      <c r="I232" s="38"/>
      <c r="J232" s="21">
        <f t="shared" si="45"/>
        <v>1857</v>
      </c>
      <c r="K232" s="78" t="s">
        <v>1693</v>
      </c>
      <c r="L232" s="40">
        <v>1857</v>
      </c>
      <c r="M232" s="40">
        <f t="shared" si="32"/>
        <v>0</v>
      </c>
    </row>
    <row r="233" spans="1:13">
      <c r="A233" s="16">
        <v>86100004</v>
      </c>
      <c r="B233" s="20" t="s">
        <v>1699</v>
      </c>
      <c r="C233" s="21">
        <f>SUMIF(BIVE_CE!$A$2:$A$198,A233,BIVE_CE!$E$2:$E$198)</f>
        <v>10239.040000000001</v>
      </c>
      <c r="D233" s="21">
        <f>SUMIF(BIVE_CE!$A$2:$A$198,A233,BIVE_CE!$F$2:$F$198)</f>
        <v>0</v>
      </c>
      <c r="E233" s="38">
        <f t="shared" si="43"/>
        <v>10239.040000000001</v>
      </c>
      <c r="F233" s="37">
        <f t="shared" si="44"/>
        <v>10239.040000000001</v>
      </c>
      <c r="G233" s="53">
        <f t="shared" si="39"/>
        <v>0</v>
      </c>
      <c r="H233" s="19"/>
      <c r="I233" s="38">
        <v>10239.040000000001</v>
      </c>
      <c r="J233" s="21">
        <f t="shared" si="45"/>
        <v>0</v>
      </c>
      <c r="K233" s="78" t="s">
        <v>1693</v>
      </c>
      <c r="L233" s="40">
        <v>10239.040000000001</v>
      </c>
      <c r="M233" s="40">
        <f t="shared" si="32"/>
        <v>0</v>
      </c>
    </row>
    <row r="234" spans="1:13">
      <c r="A234" s="16">
        <v>86100005</v>
      </c>
      <c r="B234" s="20" t="s">
        <v>1700</v>
      </c>
      <c r="C234" s="21">
        <f>SUMIF(BIVE_CE!$A$2:$A$198,A234,BIVE_CE!$E$2:$E$198)</f>
        <v>3654.37</v>
      </c>
      <c r="D234" s="21">
        <f>SUMIF(BIVE_CE!$A$2:$A$198,A234,BIVE_CE!$F$2:$F$198)</f>
        <v>0</v>
      </c>
      <c r="E234" s="38">
        <f t="shared" si="43"/>
        <v>3654.37</v>
      </c>
      <c r="F234" s="37">
        <f t="shared" si="44"/>
        <v>3654.37</v>
      </c>
      <c r="G234" s="53">
        <f t="shared" si="39"/>
        <v>0</v>
      </c>
      <c r="H234" s="19"/>
      <c r="I234" s="38"/>
      <c r="J234" s="21">
        <f t="shared" si="45"/>
        <v>3654.37</v>
      </c>
      <c r="K234" s="78" t="s">
        <v>1693</v>
      </c>
      <c r="L234" s="40">
        <v>3654.37</v>
      </c>
      <c r="M234" s="40">
        <f t="shared" si="32"/>
        <v>0</v>
      </c>
    </row>
    <row r="235" spans="1:13">
      <c r="A235" s="16">
        <v>86100006</v>
      </c>
      <c r="B235" s="20" t="s">
        <v>1701</v>
      </c>
      <c r="C235" s="21">
        <f>SUMIF(BIVE_CE!$A$2:$A$198,A235,BIVE_CE!$E$2:$E$198)</f>
        <v>7492.63</v>
      </c>
      <c r="D235" s="21">
        <f>SUMIF(BIVE_CE!$A$2:$A$198,A235,BIVE_CE!$F$2:$F$198)</f>
        <v>0</v>
      </c>
      <c r="E235" s="38">
        <f t="shared" si="43"/>
        <v>7492.63</v>
      </c>
      <c r="F235" s="37">
        <f t="shared" si="44"/>
        <v>7492.63</v>
      </c>
      <c r="G235" s="53">
        <f t="shared" si="39"/>
        <v>0</v>
      </c>
      <c r="H235" s="19"/>
      <c r="I235" s="38">
        <f>3971.45+4737.44</f>
        <v>8708.89</v>
      </c>
      <c r="J235" s="21">
        <f t="shared" si="45"/>
        <v>-1216.2599999999993</v>
      </c>
      <c r="K235" s="78" t="s">
        <v>1693</v>
      </c>
      <c r="L235" s="40">
        <v>7492.63</v>
      </c>
      <c r="M235" s="40">
        <f t="shared" si="32"/>
        <v>0</v>
      </c>
    </row>
    <row r="236" spans="1:13">
      <c r="A236" s="16">
        <v>86200000</v>
      </c>
      <c r="B236" s="20" t="s">
        <v>1702</v>
      </c>
      <c r="C236" s="21">
        <f>SUMIF(BIVE_CE!$A$2:$A$198,A236,BIVE_CE!$E$2:$E$198)</f>
        <v>4028.07</v>
      </c>
      <c r="D236" s="21">
        <f>SUMIF(BIVE_CE!$A$2:$A$198,A236,BIVE_CE!$F$2:$F$198)</f>
        <v>0</v>
      </c>
      <c r="E236" s="38">
        <f t="shared" si="43"/>
        <v>4028.07</v>
      </c>
      <c r="F236" s="37">
        <f t="shared" si="44"/>
        <v>4028.07</v>
      </c>
      <c r="G236" s="53">
        <f t="shared" si="39"/>
        <v>0</v>
      </c>
      <c r="H236" s="19"/>
      <c r="I236" s="38">
        <v>4790.8100000000004</v>
      </c>
      <c r="J236" s="21">
        <f t="shared" si="45"/>
        <v>-762.74000000000024</v>
      </c>
      <c r="K236" s="78" t="s">
        <v>1693</v>
      </c>
      <c r="L236" s="40">
        <v>4028.07</v>
      </c>
      <c r="M236" s="40">
        <f t="shared" si="32"/>
        <v>0</v>
      </c>
    </row>
    <row r="237" spans="1:13">
      <c r="A237" s="16">
        <v>86200001</v>
      </c>
      <c r="B237" s="20" t="s">
        <v>1703</v>
      </c>
      <c r="C237" s="21">
        <f>SUMIF(BIVE_CE!$A$2:$A$198,A237,BIVE_CE!$E$2:$E$198)</f>
        <v>28588.52</v>
      </c>
      <c r="D237" s="21">
        <f>SUMIF(BIVE_CE!$A$2:$A$198,A237,BIVE_CE!$F$2:$F$198)</f>
        <v>0</v>
      </c>
      <c r="E237" s="38">
        <f t="shared" si="43"/>
        <v>28588.52</v>
      </c>
      <c r="F237" s="37">
        <f t="shared" si="44"/>
        <v>28588.52</v>
      </c>
      <c r="G237" s="53">
        <f t="shared" si="39"/>
        <v>0</v>
      </c>
      <c r="H237" s="19"/>
      <c r="I237" s="38">
        <v>5007</v>
      </c>
      <c r="J237" s="21">
        <f t="shared" si="45"/>
        <v>23581.52</v>
      </c>
      <c r="K237" s="78" t="s">
        <v>1693</v>
      </c>
      <c r="L237" s="40">
        <v>28588.52</v>
      </c>
      <c r="M237" s="40">
        <f t="shared" si="32"/>
        <v>0</v>
      </c>
    </row>
    <row r="238" spans="1:13">
      <c r="A238" s="16">
        <v>86200002</v>
      </c>
      <c r="B238" s="20" t="s">
        <v>1704</v>
      </c>
      <c r="C238" s="21">
        <f>SUMIF(BIVE_CE!$A$2:$A$198,A238,BIVE_CE!$E$2:$E$198)</f>
        <v>36712.480000000003</v>
      </c>
      <c r="D238" s="21">
        <f>SUMIF(BIVE_CE!$A$2:$A$198,A238,BIVE_CE!$F$2:$F$198)</f>
        <v>0</v>
      </c>
      <c r="E238" s="38">
        <f t="shared" si="43"/>
        <v>36712.480000000003</v>
      </c>
      <c r="F238" s="37">
        <f t="shared" si="44"/>
        <v>36712.480000000003</v>
      </c>
      <c r="G238" s="53">
        <f t="shared" si="39"/>
        <v>0</v>
      </c>
      <c r="H238" s="19"/>
      <c r="I238" s="38">
        <v>44240.26</v>
      </c>
      <c r="J238" s="21">
        <f t="shared" si="45"/>
        <v>-7527.7799999999988</v>
      </c>
      <c r="K238" s="78" t="s">
        <v>1693</v>
      </c>
      <c r="L238" s="40">
        <v>36712.480000000003</v>
      </c>
      <c r="M238" s="40">
        <f t="shared" si="32"/>
        <v>0</v>
      </c>
    </row>
    <row r="239" spans="1:13">
      <c r="A239" s="16">
        <v>86200003</v>
      </c>
      <c r="B239" s="20" t="s">
        <v>1705</v>
      </c>
      <c r="C239" s="21">
        <f>SUMIF(BIVE_CE!$A$2:$A$198,A239,BIVE_CE!$E$2:$E$198)</f>
        <v>44802.879999999997</v>
      </c>
      <c r="D239" s="21">
        <f>SUMIF(BIVE_CE!$A$2:$A$198,A239,BIVE_CE!$F$2:$F$198)</f>
        <v>0</v>
      </c>
      <c r="E239" s="38">
        <f t="shared" si="43"/>
        <v>44802.879999999997</v>
      </c>
      <c r="F239" s="37">
        <f t="shared" si="44"/>
        <v>44802.879999999997</v>
      </c>
      <c r="G239" s="53">
        <f t="shared" si="39"/>
        <v>0</v>
      </c>
      <c r="H239" s="19"/>
      <c r="I239" s="38">
        <v>18168.84</v>
      </c>
      <c r="J239" s="21">
        <f t="shared" si="45"/>
        <v>26634.039999999997</v>
      </c>
      <c r="K239" s="78" t="s">
        <v>1693</v>
      </c>
      <c r="L239" s="40">
        <v>44802.879999999997</v>
      </c>
      <c r="M239" s="40">
        <f t="shared" si="32"/>
        <v>0</v>
      </c>
    </row>
    <row r="240" spans="1:13">
      <c r="A240" s="16">
        <v>86200004</v>
      </c>
      <c r="B240" s="20" t="s">
        <v>1706</v>
      </c>
      <c r="C240" s="21">
        <f>SUMIF(BIVE_CE!$A$2:$A$198,A240,BIVE_CE!$E$2:$E$198)</f>
        <v>4200</v>
      </c>
      <c r="D240" s="21">
        <f>SUMIF(BIVE_CE!$A$2:$A$198,A240,BIVE_CE!$F$2:$F$198)</f>
        <v>0</v>
      </c>
      <c r="E240" s="38">
        <f t="shared" si="43"/>
        <v>4200</v>
      </c>
      <c r="F240" s="37">
        <f t="shared" si="44"/>
        <v>4200</v>
      </c>
      <c r="G240" s="53">
        <f t="shared" si="39"/>
        <v>0</v>
      </c>
      <c r="H240" s="19"/>
      <c r="I240" s="38">
        <v>4624.01</v>
      </c>
      <c r="J240" s="21">
        <f t="shared" si="45"/>
        <v>-424.01000000000022</v>
      </c>
      <c r="K240" s="78" t="s">
        <v>1693</v>
      </c>
      <c r="L240" s="40">
        <v>4200</v>
      </c>
      <c r="M240" s="40">
        <f t="shared" si="32"/>
        <v>0</v>
      </c>
    </row>
    <row r="241" spans="1:13">
      <c r="A241" s="16">
        <v>86200005</v>
      </c>
      <c r="B241" s="20" t="s">
        <v>1707</v>
      </c>
      <c r="C241" s="21">
        <f>SUMIF(BIVE_CE!$A$2:$A$198,A241,BIVE_CE!$E$2:$E$198)</f>
        <v>128871.36</v>
      </c>
      <c r="D241" s="21">
        <f>SUMIF(BIVE_CE!$A$2:$A$198,A241,BIVE_CE!$F$2:$F$198)</f>
        <v>0</v>
      </c>
      <c r="E241" s="38">
        <f t="shared" si="43"/>
        <v>128871.36</v>
      </c>
      <c r="F241" s="37">
        <f t="shared" si="44"/>
        <v>128871.36</v>
      </c>
      <c r="G241" s="53">
        <f t="shared" si="39"/>
        <v>0</v>
      </c>
      <c r="H241" s="19"/>
      <c r="I241" s="38"/>
      <c r="J241" s="21">
        <f t="shared" si="45"/>
        <v>128871.36</v>
      </c>
      <c r="K241" s="78" t="s">
        <v>1693</v>
      </c>
      <c r="L241" s="40">
        <v>128871.36</v>
      </c>
      <c r="M241" s="40">
        <f t="shared" si="32"/>
        <v>0</v>
      </c>
    </row>
    <row r="242" spans="1:13">
      <c r="A242" s="16">
        <v>86200006</v>
      </c>
      <c r="B242" s="20" t="s">
        <v>1708</v>
      </c>
      <c r="C242" s="21">
        <f>SUMIF(BIVE_CE!$A$2:$A$198,A242,BIVE_CE!$E$2:$E$198)</f>
        <v>41603.19</v>
      </c>
      <c r="D242" s="21">
        <f>SUMIF(BIVE_CE!$A$2:$A$198,A242,BIVE_CE!$F$2:$F$198)</f>
        <v>0</v>
      </c>
      <c r="E242" s="38">
        <f t="shared" si="43"/>
        <v>41603.19</v>
      </c>
      <c r="F242" s="37">
        <f t="shared" si="44"/>
        <v>41603.19</v>
      </c>
      <c r="G242" s="53">
        <f t="shared" si="39"/>
        <v>0</v>
      </c>
      <c r="H242" s="19"/>
      <c r="I242" s="38">
        <v>39734.53</v>
      </c>
      <c r="J242" s="21">
        <f t="shared" si="45"/>
        <v>1868.6600000000035</v>
      </c>
      <c r="K242" s="78" t="s">
        <v>1693</v>
      </c>
      <c r="L242" s="40">
        <v>41603.19</v>
      </c>
      <c r="M242" s="40">
        <f t="shared" si="32"/>
        <v>0</v>
      </c>
    </row>
    <row r="243" spans="1:13">
      <c r="A243" s="16">
        <v>86200007</v>
      </c>
      <c r="B243" s="20" t="s">
        <v>1709</v>
      </c>
      <c r="C243" s="21">
        <f>SUMIF(BIVE_CE!$A$2:$A$198,A243,BIVE_CE!$E$2:$E$198)</f>
        <v>7540</v>
      </c>
      <c r="D243" s="21">
        <f>SUMIF(BIVE_CE!$A$2:$A$198,A243,BIVE_CE!$F$2:$F$198)</f>
        <v>0</v>
      </c>
      <c r="E243" s="38">
        <f t="shared" si="43"/>
        <v>7540</v>
      </c>
      <c r="F243" s="37">
        <f t="shared" si="44"/>
        <v>7540</v>
      </c>
      <c r="G243" s="53">
        <f t="shared" si="39"/>
        <v>0</v>
      </c>
      <c r="H243" s="19"/>
      <c r="I243" s="38">
        <v>6442.51</v>
      </c>
      <c r="J243" s="21">
        <f t="shared" si="45"/>
        <v>1097.4899999999998</v>
      </c>
      <c r="K243" s="78" t="s">
        <v>1693</v>
      </c>
      <c r="L243" s="40">
        <v>7540</v>
      </c>
      <c r="M243" s="40">
        <f t="shared" si="32"/>
        <v>0</v>
      </c>
    </row>
    <row r="244" spans="1:13">
      <c r="A244" s="16">
        <v>86200008</v>
      </c>
      <c r="B244" s="20" t="s">
        <v>1710</v>
      </c>
      <c r="C244" s="21">
        <f>SUMIF(BIVE_CE!$A$2:$A$198,A244,BIVE_CE!$E$2:$E$198)</f>
        <v>10170.200000000001</v>
      </c>
      <c r="D244" s="21">
        <f>SUMIF(BIVE_CE!$A$2:$A$198,A244,BIVE_CE!$F$2:$F$198)</f>
        <v>0</v>
      </c>
      <c r="E244" s="38">
        <f t="shared" si="43"/>
        <v>10170.200000000001</v>
      </c>
      <c r="F244" s="37">
        <f t="shared" si="44"/>
        <v>10170.200000000001</v>
      </c>
      <c r="G244" s="53">
        <f t="shared" si="39"/>
        <v>0</v>
      </c>
      <c r="H244" s="19"/>
      <c r="I244" s="38"/>
      <c r="J244" s="21">
        <f t="shared" si="45"/>
        <v>10170.200000000001</v>
      </c>
      <c r="K244" s="78" t="s">
        <v>1693</v>
      </c>
      <c r="L244" s="40">
        <v>10170.200000000001</v>
      </c>
      <c r="M244" s="40">
        <f t="shared" si="32"/>
        <v>0</v>
      </c>
    </row>
    <row r="245" spans="1:13">
      <c r="A245" s="16">
        <v>86200009</v>
      </c>
      <c r="B245" s="20" t="s">
        <v>1795</v>
      </c>
      <c r="C245" s="21">
        <f>SUMIF(BIVE_CE!$A$2:$A$198,A245,BIVE_CE!$E$2:$E$198)</f>
        <v>0</v>
      </c>
      <c r="D245" s="21">
        <f>SUMIF(BIVE_CE!$A$2:$A$198,A245,BIVE_CE!$F$2:$F$198)</f>
        <v>0</v>
      </c>
      <c r="E245" s="38">
        <f t="shared" si="43"/>
        <v>0</v>
      </c>
      <c r="F245" s="37">
        <f t="shared" si="44"/>
        <v>0</v>
      </c>
      <c r="G245" s="53">
        <f t="shared" si="39"/>
        <v>0</v>
      </c>
      <c r="H245" s="19"/>
      <c r="I245" s="38"/>
      <c r="J245" s="21">
        <f t="shared" si="45"/>
        <v>0</v>
      </c>
      <c r="K245" s="78" t="s">
        <v>1693</v>
      </c>
      <c r="L245" s="40">
        <v>0</v>
      </c>
      <c r="M245" s="40">
        <f t="shared" si="32"/>
        <v>0</v>
      </c>
    </row>
    <row r="246" spans="1:13">
      <c r="A246" s="16">
        <v>86200010</v>
      </c>
      <c r="B246" s="20" t="s">
        <v>1796</v>
      </c>
      <c r="C246" s="21">
        <f>SUMIF(BIVE_CE!$A$2:$A$198,A246,BIVE_CE!$E$2:$E$198)</f>
        <v>0</v>
      </c>
      <c r="D246" s="21">
        <f>SUMIF(BIVE_CE!$A$2:$A$198,A246,BIVE_CE!$F$2:$F$198)</f>
        <v>0</v>
      </c>
      <c r="E246" s="38">
        <f t="shared" si="43"/>
        <v>0</v>
      </c>
      <c r="F246" s="37">
        <f t="shared" si="44"/>
        <v>0</v>
      </c>
      <c r="G246" s="53">
        <f t="shared" si="39"/>
        <v>0</v>
      </c>
      <c r="H246" s="19"/>
      <c r="I246" s="38"/>
      <c r="J246" s="21">
        <f t="shared" si="45"/>
        <v>0</v>
      </c>
      <c r="K246" s="78" t="s">
        <v>1693</v>
      </c>
      <c r="L246" s="40">
        <v>0</v>
      </c>
      <c r="M246" s="40">
        <f t="shared" si="32"/>
        <v>0</v>
      </c>
    </row>
    <row r="247" spans="1:13">
      <c r="A247" s="16">
        <v>86200011</v>
      </c>
      <c r="B247" s="20" t="s">
        <v>1711</v>
      </c>
      <c r="C247" s="21">
        <f>SUMIF(BIVE_CE!$A$2:$A$198,A247,BIVE_CE!$E$2:$E$198)</f>
        <v>11202.97</v>
      </c>
      <c r="D247" s="21">
        <f>SUMIF(BIVE_CE!$A$2:$A$198,A247,BIVE_CE!$F$2:$F$198)</f>
        <v>0</v>
      </c>
      <c r="E247" s="38">
        <f t="shared" si="43"/>
        <v>11202.97</v>
      </c>
      <c r="F247" s="37">
        <f t="shared" si="44"/>
        <v>11202.97</v>
      </c>
      <c r="G247" s="53">
        <f t="shared" si="39"/>
        <v>0</v>
      </c>
      <c r="H247" s="19"/>
      <c r="I247" s="38">
        <v>392.84</v>
      </c>
      <c r="J247" s="21">
        <f t="shared" si="45"/>
        <v>10810.13</v>
      </c>
      <c r="K247" s="78" t="s">
        <v>1693</v>
      </c>
      <c r="L247" s="40">
        <v>11202.97</v>
      </c>
      <c r="M247" s="40">
        <f t="shared" si="32"/>
        <v>0</v>
      </c>
    </row>
    <row r="248" spans="1:13">
      <c r="A248" s="16">
        <v>86200012</v>
      </c>
      <c r="B248" s="20" t="s">
        <v>1712</v>
      </c>
      <c r="C248" s="21">
        <f>SUMIF(BIVE_CE!$A$2:$A$198,A248,BIVE_CE!$E$2:$E$198)</f>
        <v>5825.65</v>
      </c>
      <c r="D248" s="21">
        <f>SUMIF(BIVE_CE!$A$2:$A$198,A248,BIVE_CE!$F$2:$F$198)</f>
        <v>0</v>
      </c>
      <c r="E248" s="38">
        <f t="shared" si="43"/>
        <v>5825.65</v>
      </c>
      <c r="F248" s="37">
        <f t="shared" si="44"/>
        <v>5825.65</v>
      </c>
      <c r="G248" s="53">
        <f t="shared" si="39"/>
        <v>0</v>
      </c>
      <c r="H248" s="19"/>
      <c r="I248" s="38"/>
      <c r="J248" s="21">
        <f t="shared" si="45"/>
        <v>5825.65</v>
      </c>
      <c r="K248" s="78" t="s">
        <v>1693</v>
      </c>
      <c r="L248" s="40">
        <v>5825.65</v>
      </c>
      <c r="M248" s="40">
        <f t="shared" si="32"/>
        <v>0</v>
      </c>
    </row>
    <row r="249" spans="1:13">
      <c r="A249" s="16">
        <v>86200013</v>
      </c>
      <c r="B249" s="20" t="s">
        <v>1713</v>
      </c>
      <c r="C249" s="21">
        <f>SUMIF(BIVE_CE!$A$2:$A$198,A249,BIVE_CE!$E$2:$E$198)</f>
        <v>5124</v>
      </c>
      <c r="D249" s="21">
        <f>SUMIF(BIVE_CE!$A$2:$A$198,A249,BIVE_CE!$F$2:$F$198)</f>
        <v>0</v>
      </c>
      <c r="E249" s="38">
        <f t="shared" si="43"/>
        <v>5124</v>
      </c>
      <c r="F249" s="37">
        <f t="shared" si="44"/>
        <v>5124</v>
      </c>
      <c r="G249" s="53">
        <f t="shared" si="39"/>
        <v>0</v>
      </c>
      <c r="H249" s="19"/>
      <c r="I249" s="38"/>
      <c r="J249" s="21">
        <f t="shared" si="45"/>
        <v>5124</v>
      </c>
      <c r="K249" s="78" t="s">
        <v>1693</v>
      </c>
      <c r="L249" s="40">
        <v>5124</v>
      </c>
      <c r="M249" s="40">
        <f t="shared" si="32"/>
        <v>0</v>
      </c>
    </row>
    <row r="250" spans="1:13">
      <c r="A250" s="16">
        <v>9000000</v>
      </c>
      <c r="B250" s="20" t="s">
        <v>2066</v>
      </c>
      <c r="C250" s="21">
        <f>SUMIF(BIVE_CE!$A$2:$A$198,A250,BIVE_CE!$E$2:$E$198)</f>
        <v>0</v>
      </c>
      <c r="D250" s="21">
        <f>SUMIF(BIVE_CE!$A$2:$A$198,A250,BIVE_CE!$F$2:$F$198)</f>
        <v>0</v>
      </c>
      <c r="E250" s="38">
        <f t="shared" si="43"/>
        <v>0</v>
      </c>
      <c r="F250" s="37">
        <f t="shared" si="44"/>
        <v>0</v>
      </c>
      <c r="G250" s="53">
        <f t="shared" si="39"/>
        <v>0</v>
      </c>
      <c r="H250" s="19"/>
      <c r="I250" s="38">
        <f>138.12+7.69</f>
        <v>145.81</v>
      </c>
      <c r="J250" s="21">
        <f t="shared" si="45"/>
        <v>-145.81</v>
      </c>
      <c r="K250" s="78" t="s">
        <v>1693</v>
      </c>
      <c r="L250" s="40">
        <v>0</v>
      </c>
      <c r="M250" s="40">
        <f t="shared" si="32"/>
        <v>0</v>
      </c>
    </row>
    <row r="251" spans="1:13">
      <c r="A251" s="16"/>
      <c r="B251" s="20"/>
      <c r="C251" s="21"/>
      <c r="D251" s="19"/>
      <c r="E251" s="19"/>
      <c r="F251" s="19"/>
      <c r="G251" s="53">
        <f t="shared" si="39"/>
        <v>0</v>
      </c>
      <c r="H251" s="19"/>
      <c r="I251" s="19"/>
      <c r="J251" s="19"/>
      <c r="K251" s="78"/>
      <c r="L251" s="40"/>
      <c r="M251" s="40">
        <f t="shared" si="32"/>
        <v>0</v>
      </c>
    </row>
    <row r="252" spans="1:13">
      <c r="A252" s="16"/>
      <c r="B252" s="17" t="s">
        <v>1715</v>
      </c>
      <c r="C252" s="18">
        <f>SUM(C253:C257)</f>
        <v>16967.03</v>
      </c>
      <c r="D252" s="18">
        <f>SUM(D253:D257)</f>
        <v>0</v>
      </c>
      <c r="E252" s="18">
        <f>SUM(E253:E257)</f>
        <v>16967.03</v>
      </c>
      <c r="F252" s="18">
        <f>SUM(F253:F257)</f>
        <v>16967.03</v>
      </c>
      <c r="G252" s="53">
        <f t="shared" si="39"/>
        <v>0</v>
      </c>
      <c r="H252" s="19"/>
      <c r="I252" s="18">
        <f>SUM(I253:I257)</f>
        <v>14169.57</v>
      </c>
      <c r="J252" s="18">
        <f>SUM(J253:J257)</f>
        <v>2797.4600000000009</v>
      </c>
      <c r="K252" s="78"/>
      <c r="L252" s="42">
        <v>16967.03</v>
      </c>
      <c r="M252" s="42">
        <f t="shared" si="32"/>
        <v>0</v>
      </c>
    </row>
    <row r="253" spans="1:13">
      <c r="A253" s="16">
        <v>87100000</v>
      </c>
      <c r="B253" s="20" t="s">
        <v>1716</v>
      </c>
      <c r="C253" s="21">
        <f>SUMIF(BIVE_CE!$A$2:$A$198,A253,BIVE_CE!$E$2:$E$198)</f>
        <v>2319.38</v>
      </c>
      <c r="D253" s="21">
        <f>SUMIF(BIVE_CE!$A$2:$A$198,A253,BIVE_CE!$F$2:$F$198)</f>
        <v>0</v>
      </c>
      <c r="E253" s="38">
        <f>+C253-D253</f>
        <v>2319.38</v>
      </c>
      <c r="F253" s="37">
        <f>+E253</f>
        <v>2319.38</v>
      </c>
      <c r="G253" s="53">
        <f t="shared" si="39"/>
        <v>0</v>
      </c>
      <c r="H253" s="19"/>
      <c r="I253" s="38">
        <v>2319.38</v>
      </c>
      <c r="J253" s="21">
        <f>+F253-I253</f>
        <v>0</v>
      </c>
      <c r="K253" s="78" t="s">
        <v>1714</v>
      </c>
      <c r="L253" s="40">
        <v>2319.38</v>
      </c>
      <c r="M253" s="40">
        <f t="shared" si="32"/>
        <v>0</v>
      </c>
    </row>
    <row r="254" spans="1:13">
      <c r="A254" s="16">
        <v>87100001</v>
      </c>
      <c r="B254" s="20" t="s">
        <v>1717</v>
      </c>
      <c r="C254" s="21">
        <f>SUMIF(BIVE_CE!$A$2:$A$198,A254,BIVE_CE!$E$2:$E$198)</f>
        <v>253.76</v>
      </c>
      <c r="D254" s="21">
        <f>SUMIF(BIVE_CE!$A$2:$A$198,A254,BIVE_CE!$F$2:$F$198)</f>
        <v>0</v>
      </c>
      <c r="E254" s="38">
        <f>+C254-D254</f>
        <v>253.76</v>
      </c>
      <c r="F254" s="37">
        <f>+E254</f>
        <v>253.76</v>
      </c>
      <c r="G254" s="53">
        <f t="shared" si="39"/>
        <v>0</v>
      </c>
      <c r="H254" s="19"/>
      <c r="I254" s="38"/>
      <c r="J254" s="21">
        <f>+F254-I254</f>
        <v>253.76</v>
      </c>
      <c r="K254" s="78" t="s">
        <v>1714</v>
      </c>
      <c r="L254" s="40">
        <v>253.76</v>
      </c>
      <c r="M254" s="40">
        <f t="shared" si="32"/>
        <v>0</v>
      </c>
    </row>
    <row r="255" spans="1:13">
      <c r="A255" s="16">
        <v>87100002</v>
      </c>
      <c r="B255" s="20" t="s">
        <v>1718</v>
      </c>
      <c r="C255" s="21">
        <f>SUMIF(BIVE_CE!$A$2:$A$198,A255,BIVE_CE!$E$2:$E$198)</f>
        <v>11596.43</v>
      </c>
      <c r="D255" s="21">
        <f>SUMIF(BIVE_CE!$A$2:$A$198,A255,BIVE_CE!$F$2:$F$198)</f>
        <v>0</v>
      </c>
      <c r="E255" s="38">
        <f>+C255-D255</f>
        <v>11596.43</v>
      </c>
      <c r="F255" s="37">
        <f>+E255</f>
        <v>11596.43</v>
      </c>
      <c r="G255" s="53">
        <f t="shared" si="39"/>
        <v>0</v>
      </c>
      <c r="H255" s="19"/>
      <c r="I255" s="38"/>
      <c r="J255" s="21">
        <f>+F255-I255</f>
        <v>11596.43</v>
      </c>
      <c r="K255" s="78" t="s">
        <v>1714</v>
      </c>
      <c r="L255" s="40">
        <v>11596.43</v>
      </c>
      <c r="M255" s="40">
        <f t="shared" si="32"/>
        <v>0</v>
      </c>
    </row>
    <row r="256" spans="1:13">
      <c r="A256" s="16">
        <v>87100003</v>
      </c>
      <c r="B256" s="20" t="s">
        <v>1719</v>
      </c>
      <c r="C256" s="21">
        <f>SUMIF(BIVE_CE!$A$2:$A$198,A256,BIVE_CE!$E$2:$E$198)</f>
        <v>2797.46</v>
      </c>
      <c r="D256" s="21">
        <f>SUMIF(BIVE_CE!$A$2:$A$198,A256,BIVE_CE!$F$2:$F$198)</f>
        <v>0</v>
      </c>
      <c r="E256" s="38">
        <f>+C256-D256</f>
        <v>2797.46</v>
      </c>
      <c r="F256" s="37">
        <f>+E256</f>
        <v>2797.46</v>
      </c>
      <c r="G256" s="53">
        <f t="shared" si="39"/>
        <v>0</v>
      </c>
      <c r="H256" s="19"/>
      <c r="I256" s="38"/>
      <c r="J256" s="21">
        <f>+F256-I256</f>
        <v>2797.46</v>
      </c>
      <c r="K256" s="78" t="s">
        <v>1714</v>
      </c>
      <c r="L256" s="40">
        <v>2797.46</v>
      </c>
      <c r="M256" s="40">
        <f t="shared" si="32"/>
        <v>0</v>
      </c>
    </row>
    <row r="257" spans="1:13">
      <c r="A257" s="16">
        <v>87100004</v>
      </c>
      <c r="B257" s="20" t="s">
        <v>1797</v>
      </c>
      <c r="C257" s="21">
        <f>SUMIF(BIVE_CE!$A$2:$A$198,A257,BIVE_CE!$E$2:$E$198)</f>
        <v>0</v>
      </c>
      <c r="D257" s="21">
        <f>SUMIF(BIVE_CE!$A$2:$A$198,A257,BIVE_CE!$F$2:$F$198)</f>
        <v>0</v>
      </c>
      <c r="E257" s="38">
        <f>+C257-D257</f>
        <v>0</v>
      </c>
      <c r="F257" s="37">
        <f>+E257</f>
        <v>0</v>
      </c>
      <c r="G257" s="53">
        <f t="shared" si="39"/>
        <v>0</v>
      </c>
      <c r="H257" s="19"/>
      <c r="I257" s="38">
        <v>11850.19</v>
      </c>
      <c r="J257" s="21">
        <f>+F257-I257</f>
        <v>-11850.19</v>
      </c>
      <c r="K257" s="78" t="s">
        <v>1714</v>
      </c>
      <c r="L257" s="40">
        <v>0</v>
      </c>
      <c r="M257" s="40">
        <f t="shared" ref="M257:M319" si="46">+E257-L257</f>
        <v>0</v>
      </c>
    </row>
    <row r="258" spans="1:13">
      <c r="A258" s="16"/>
      <c r="B258" s="20"/>
      <c r="C258" s="21"/>
      <c r="D258" s="19"/>
      <c r="E258" s="19"/>
      <c r="F258" s="19"/>
      <c r="G258" s="53">
        <f t="shared" si="39"/>
        <v>0</v>
      </c>
      <c r="H258" s="19"/>
      <c r="I258" s="19"/>
      <c r="J258" s="19"/>
      <c r="K258" s="78"/>
      <c r="L258" s="40"/>
      <c r="M258" s="40">
        <f t="shared" si="46"/>
        <v>0</v>
      </c>
    </row>
    <row r="259" spans="1:13">
      <c r="A259" s="16"/>
      <c r="B259" s="17" t="s">
        <v>1721</v>
      </c>
      <c r="C259" s="18">
        <f>+C260</f>
        <v>6922.76</v>
      </c>
      <c r="D259" s="18">
        <f>+D260</f>
        <v>0</v>
      </c>
      <c r="E259" s="18">
        <f>+E260</f>
        <v>6922.76</v>
      </c>
      <c r="F259" s="18">
        <f>+F260</f>
        <v>6922.76</v>
      </c>
      <c r="G259" s="53">
        <f t="shared" si="39"/>
        <v>0</v>
      </c>
      <c r="H259" s="19"/>
      <c r="I259" s="18">
        <f>+I260</f>
        <v>6922.76</v>
      </c>
      <c r="J259" s="18">
        <f>+J260</f>
        <v>0</v>
      </c>
      <c r="K259" s="78"/>
      <c r="L259" s="42">
        <v>6922.76</v>
      </c>
      <c r="M259" s="42">
        <f t="shared" si="46"/>
        <v>0</v>
      </c>
    </row>
    <row r="260" spans="1:13">
      <c r="A260" s="16">
        <v>87200000</v>
      </c>
      <c r="B260" s="20" t="s">
        <v>1722</v>
      </c>
      <c r="C260" s="21">
        <f>SUMIF(BIVE_CE!$A$2:$A$198,A260,BIVE_CE!$E$2:$E$198)</f>
        <v>6922.76</v>
      </c>
      <c r="D260" s="21">
        <f>SUMIF(BIVE_CE!$A$2:$A$198,A260,BIVE_CE!$F$2:$F$198)</f>
        <v>0</v>
      </c>
      <c r="E260" s="38">
        <f>+C260-D260</f>
        <v>6922.76</v>
      </c>
      <c r="F260" s="37">
        <f>+E260</f>
        <v>6922.76</v>
      </c>
      <c r="G260" s="53">
        <f t="shared" si="39"/>
        <v>0</v>
      </c>
      <c r="H260" s="19"/>
      <c r="I260" s="38">
        <v>6922.76</v>
      </c>
      <c r="J260" s="21">
        <f>+F260-I260</f>
        <v>0</v>
      </c>
      <c r="K260" s="78" t="s">
        <v>1720</v>
      </c>
      <c r="L260" s="40">
        <v>6922.76</v>
      </c>
      <c r="M260" s="40">
        <f t="shared" si="46"/>
        <v>0</v>
      </c>
    </row>
    <row r="261" spans="1:13">
      <c r="A261" s="16"/>
      <c r="B261" s="20"/>
      <c r="C261" s="21"/>
      <c r="D261" s="19"/>
      <c r="E261" s="19"/>
      <c r="F261" s="19"/>
      <c r="G261" s="53">
        <f t="shared" si="39"/>
        <v>0</v>
      </c>
      <c r="H261" s="19"/>
      <c r="I261" s="19"/>
      <c r="J261" s="19"/>
      <c r="K261" s="78"/>
      <c r="L261" s="40"/>
      <c r="M261" s="40">
        <f t="shared" si="46"/>
        <v>0</v>
      </c>
    </row>
    <row r="262" spans="1:13">
      <c r="A262" s="16"/>
      <c r="B262" s="17" t="s">
        <v>1724</v>
      </c>
      <c r="C262" s="18">
        <f>SUM(C263:C271)</f>
        <v>78221.58</v>
      </c>
      <c r="D262" s="18">
        <f>SUM(D263:D271)</f>
        <v>0</v>
      </c>
      <c r="E262" s="18">
        <f>SUM(E263:E271)</f>
        <v>78221.58</v>
      </c>
      <c r="F262" s="18">
        <f>SUM(F263:F271)</f>
        <v>78221.58</v>
      </c>
      <c r="G262" s="53">
        <f t="shared" si="39"/>
        <v>0</v>
      </c>
      <c r="H262" s="19"/>
      <c r="I262" s="18">
        <f>SUM(I263:I271)</f>
        <v>78670.45</v>
      </c>
      <c r="J262" s="18">
        <f>SUM(J263:J271)</f>
        <v>-448.87000000000171</v>
      </c>
      <c r="K262" s="78"/>
      <c r="L262" s="42">
        <v>78221.58</v>
      </c>
      <c r="M262" s="42">
        <f t="shared" si="46"/>
        <v>0</v>
      </c>
    </row>
    <row r="263" spans="1:13">
      <c r="A263" s="16">
        <v>87300000</v>
      </c>
      <c r="B263" s="20" t="s">
        <v>1725</v>
      </c>
      <c r="C263" s="21">
        <f>SUMIF(BIVE_CE!$A$2:$A$198,A263,BIVE_CE!$E$2:$E$198)</f>
        <v>27069.77</v>
      </c>
      <c r="D263" s="21">
        <f>SUMIF(BIVE_CE!$A$2:$A$198,A263,BIVE_CE!$F$2:$F$198)</f>
        <v>0</v>
      </c>
      <c r="E263" s="38">
        <f t="shared" ref="E263:E271" si="47">+C263-D263</f>
        <v>27069.77</v>
      </c>
      <c r="F263" s="37">
        <f t="shared" ref="F263:F271" si="48">+E263</f>
        <v>27069.77</v>
      </c>
      <c r="G263" s="53">
        <f t="shared" si="39"/>
        <v>0</v>
      </c>
      <c r="H263" s="19"/>
      <c r="I263" s="38">
        <v>17230.79</v>
      </c>
      <c r="J263" s="21">
        <f t="shared" ref="J263:J271" si="49">+F263-I263</f>
        <v>9838.98</v>
      </c>
      <c r="K263" s="78" t="s">
        <v>1723</v>
      </c>
      <c r="L263" s="40">
        <v>27069.77</v>
      </c>
      <c r="M263" s="40">
        <f t="shared" si="46"/>
        <v>0</v>
      </c>
    </row>
    <row r="264" spans="1:13">
      <c r="A264" s="16">
        <v>87300001</v>
      </c>
      <c r="B264" s="20" t="s">
        <v>1726</v>
      </c>
      <c r="C264" s="21">
        <f>SUMIF(BIVE_CE!$A$2:$A$198,A264,BIVE_CE!$E$2:$E$198)</f>
        <v>2647.41</v>
      </c>
      <c r="D264" s="21">
        <f>SUMIF(BIVE_CE!$A$2:$A$198,A264,BIVE_CE!$F$2:$F$198)</f>
        <v>0</v>
      </c>
      <c r="E264" s="38">
        <f t="shared" si="47"/>
        <v>2647.41</v>
      </c>
      <c r="F264" s="37">
        <f t="shared" si="48"/>
        <v>2647.41</v>
      </c>
      <c r="G264" s="53">
        <f t="shared" si="39"/>
        <v>0</v>
      </c>
      <c r="H264" s="19"/>
      <c r="I264" s="38">
        <v>201.8</v>
      </c>
      <c r="J264" s="21">
        <f t="shared" si="49"/>
        <v>2445.6099999999997</v>
      </c>
      <c r="K264" s="78" t="s">
        <v>1723</v>
      </c>
      <c r="L264" s="40">
        <v>2647.41</v>
      </c>
      <c r="M264" s="40">
        <f t="shared" si="46"/>
        <v>0</v>
      </c>
    </row>
    <row r="265" spans="1:13">
      <c r="A265" s="16">
        <v>87300002</v>
      </c>
      <c r="B265" s="20" t="s">
        <v>1727</v>
      </c>
      <c r="C265" s="21">
        <f>SUMIF(BIVE_CE!$A$2:$A$198,A265,BIVE_CE!$E$2:$E$198)</f>
        <v>1597.13</v>
      </c>
      <c r="D265" s="21">
        <f>SUMIF(BIVE_CE!$A$2:$A$198,A265,BIVE_CE!$F$2:$F$198)</f>
        <v>0</v>
      </c>
      <c r="E265" s="38">
        <f t="shared" si="47"/>
        <v>1597.13</v>
      </c>
      <c r="F265" s="37">
        <f t="shared" si="48"/>
        <v>1597.13</v>
      </c>
      <c r="G265" s="53">
        <f t="shared" si="39"/>
        <v>0</v>
      </c>
      <c r="H265" s="19"/>
      <c r="I265" s="38">
        <v>6930.62</v>
      </c>
      <c r="J265" s="21">
        <f t="shared" si="49"/>
        <v>-5333.49</v>
      </c>
      <c r="K265" s="78" t="s">
        <v>1723</v>
      </c>
      <c r="L265" s="40">
        <v>1597.13</v>
      </c>
      <c r="M265" s="40">
        <f t="shared" si="46"/>
        <v>0</v>
      </c>
    </row>
    <row r="266" spans="1:13">
      <c r="A266" s="16">
        <v>87300003</v>
      </c>
      <c r="B266" s="20" t="s">
        <v>1728</v>
      </c>
      <c r="C266" s="21">
        <f>SUMIF(BIVE_CE!$A$2:$A$198,A266,BIVE_CE!$E$2:$E$198)</f>
        <v>33182.25</v>
      </c>
      <c r="D266" s="21">
        <f>SUMIF(BIVE_CE!$A$2:$A$198,A266,BIVE_CE!$F$2:$F$198)</f>
        <v>0</v>
      </c>
      <c r="E266" s="38">
        <f t="shared" si="47"/>
        <v>33182.25</v>
      </c>
      <c r="F266" s="37">
        <f t="shared" si="48"/>
        <v>33182.25</v>
      </c>
      <c r="G266" s="53">
        <f t="shared" si="39"/>
        <v>0</v>
      </c>
      <c r="H266" s="19"/>
      <c r="I266" s="38">
        <v>24657.95</v>
      </c>
      <c r="J266" s="21">
        <f t="shared" si="49"/>
        <v>8524.2999999999993</v>
      </c>
      <c r="K266" s="78" t="s">
        <v>1723</v>
      </c>
      <c r="L266" s="40">
        <v>33182.25</v>
      </c>
      <c r="M266" s="40">
        <f t="shared" si="46"/>
        <v>0</v>
      </c>
    </row>
    <row r="267" spans="1:13">
      <c r="A267" s="16">
        <v>87300004</v>
      </c>
      <c r="B267" s="20" t="s">
        <v>1729</v>
      </c>
      <c r="C267" s="21">
        <f>SUMIF(BIVE_CE!$A$2:$A$198,A267,BIVE_CE!$E$2:$E$198)</f>
        <v>3209.25</v>
      </c>
      <c r="D267" s="21">
        <f>SUMIF(BIVE_CE!$A$2:$A$198,A267,BIVE_CE!$F$2:$F$198)</f>
        <v>0</v>
      </c>
      <c r="E267" s="38">
        <f t="shared" si="47"/>
        <v>3209.25</v>
      </c>
      <c r="F267" s="37">
        <f t="shared" si="48"/>
        <v>3209.25</v>
      </c>
      <c r="G267" s="53">
        <f t="shared" si="39"/>
        <v>0</v>
      </c>
      <c r="H267" s="19"/>
      <c r="I267" s="38">
        <v>1929.62</v>
      </c>
      <c r="J267" s="21">
        <f t="shared" si="49"/>
        <v>1279.6300000000001</v>
      </c>
      <c r="K267" s="78" t="s">
        <v>1723</v>
      </c>
      <c r="L267" s="40">
        <v>3209.25</v>
      </c>
      <c r="M267" s="40">
        <f t="shared" si="46"/>
        <v>0</v>
      </c>
    </row>
    <row r="268" spans="1:13">
      <c r="A268" s="16">
        <v>87300005</v>
      </c>
      <c r="B268" s="20" t="s">
        <v>1730</v>
      </c>
      <c r="C268" s="21">
        <f>SUMIF(BIVE_CE!$A$2:$A$198,A268,BIVE_CE!$E$2:$E$198)</f>
        <v>10383.129999999999</v>
      </c>
      <c r="D268" s="21">
        <f>SUMIF(BIVE_CE!$A$2:$A$198,A268,BIVE_CE!$F$2:$F$198)</f>
        <v>0</v>
      </c>
      <c r="E268" s="38">
        <f t="shared" si="47"/>
        <v>10383.129999999999</v>
      </c>
      <c r="F268" s="37">
        <f t="shared" si="48"/>
        <v>10383.129999999999</v>
      </c>
      <c r="G268" s="53">
        <f t="shared" si="39"/>
        <v>0</v>
      </c>
      <c r="H268" s="19"/>
      <c r="I268" s="38">
        <v>11664.08</v>
      </c>
      <c r="J268" s="21">
        <f t="shared" si="49"/>
        <v>-1280.9500000000007</v>
      </c>
      <c r="K268" s="78" t="s">
        <v>1723</v>
      </c>
      <c r="L268" s="40">
        <v>10383.129999999999</v>
      </c>
      <c r="M268" s="40">
        <f t="shared" si="46"/>
        <v>0</v>
      </c>
    </row>
    <row r="269" spans="1:13">
      <c r="A269" s="16">
        <v>87300006</v>
      </c>
      <c r="B269" s="20" t="s">
        <v>1798</v>
      </c>
      <c r="C269" s="21">
        <f>SUMIF(BIVE_CE!$A$2:$A$198,A269,BIVE_CE!$E$2:$E$198)</f>
        <v>0</v>
      </c>
      <c r="D269" s="21">
        <f>SUMIF(BIVE_CE!$A$2:$A$198,A269,BIVE_CE!$F$2:$F$198)</f>
        <v>0</v>
      </c>
      <c r="E269" s="38">
        <f t="shared" si="47"/>
        <v>0</v>
      </c>
      <c r="F269" s="37">
        <f t="shared" si="48"/>
        <v>0</v>
      </c>
      <c r="G269" s="53">
        <f t="shared" si="39"/>
        <v>0</v>
      </c>
      <c r="H269" s="19"/>
      <c r="I269" s="38"/>
      <c r="J269" s="21">
        <f t="shared" si="49"/>
        <v>0</v>
      </c>
      <c r="K269" s="78" t="s">
        <v>1723</v>
      </c>
      <c r="L269" s="40">
        <v>0</v>
      </c>
      <c r="M269" s="40">
        <f t="shared" si="46"/>
        <v>0</v>
      </c>
    </row>
    <row r="270" spans="1:13">
      <c r="A270" s="16">
        <v>87300007</v>
      </c>
      <c r="B270" s="20" t="s">
        <v>1799</v>
      </c>
      <c r="C270" s="21">
        <f>SUMIF(BIVE_CE!$A$2:$A$198,A270,BIVE_CE!$E$2:$E$198)</f>
        <v>0</v>
      </c>
      <c r="D270" s="21">
        <f>SUMIF(BIVE_CE!$A$2:$A$198,A270,BIVE_CE!$F$2:$F$198)</f>
        <v>0</v>
      </c>
      <c r="E270" s="38">
        <f t="shared" si="47"/>
        <v>0</v>
      </c>
      <c r="F270" s="37">
        <f t="shared" si="48"/>
        <v>0</v>
      </c>
      <c r="G270" s="53">
        <f t="shared" si="39"/>
        <v>0</v>
      </c>
      <c r="H270" s="19"/>
      <c r="I270" s="38">
        <v>8665.58</v>
      </c>
      <c r="J270" s="21">
        <f t="shared" si="49"/>
        <v>-8665.58</v>
      </c>
      <c r="K270" s="78" t="s">
        <v>1723</v>
      </c>
      <c r="L270" s="40">
        <v>0</v>
      </c>
      <c r="M270" s="40">
        <f t="shared" si="46"/>
        <v>0</v>
      </c>
    </row>
    <row r="271" spans="1:13">
      <c r="A271" s="16">
        <v>87300008</v>
      </c>
      <c r="B271" s="20" t="s">
        <v>1731</v>
      </c>
      <c r="C271" s="21">
        <f>SUMIF(BIVE_CE!$A$2:$A$198,A271,BIVE_CE!$E$2:$E$198)</f>
        <v>132.63999999999999</v>
      </c>
      <c r="D271" s="21">
        <f>SUMIF(BIVE_CE!$A$2:$A$198,A271,BIVE_CE!$F$2:$F$198)</f>
        <v>0</v>
      </c>
      <c r="E271" s="38">
        <f t="shared" si="47"/>
        <v>132.63999999999999</v>
      </c>
      <c r="F271" s="37">
        <f t="shared" si="48"/>
        <v>132.63999999999999</v>
      </c>
      <c r="G271" s="53">
        <f t="shared" si="39"/>
        <v>0</v>
      </c>
      <c r="H271" s="19"/>
      <c r="I271" s="38">
        <f>7084.25+305.76</f>
        <v>7390.01</v>
      </c>
      <c r="J271" s="21">
        <f t="shared" si="49"/>
        <v>-7257.37</v>
      </c>
      <c r="K271" s="78" t="s">
        <v>1723</v>
      </c>
      <c r="L271" s="40">
        <v>132.63999999999999</v>
      </c>
      <c r="M271" s="40">
        <f t="shared" si="46"/>
        <v>0</v>
      </c>
    </row>
    <row r="272" spans="1:13">
      <c r="A272" s="16"/>
      <c r="B272" s="20"/>
      <c r="C272" s="21"/>
      <c r="D272" s="19"/>
      <c r="E272" s="19"/>
      <c r="F272" s="19"/>
      <c r="G272" s="53">
        <f t="shared" si="39"/>
        <v>0</v>
      </c>
      <c r="H272" s="19"/>
      <c r="I272" s="19"/>
      <c r="J272" s="19"/>
      <c r="K272" s="78"/>
      <c r="L272" s="40"/>
      <c r="M272" s="40">
        <f t="shared" si="46"/>
        <v>0</v>
      </c>
    </row>
    <row r="273" spans="1:13">
      <c r="A273" s="16"/>
      <c r="B273" s="17" t="s">
        <v>1800</v>
      </c>
      <c r="C273" s="18">
        <f>+C274</f>
        <v>0</v>
      </c>
      <c r="D273" s="18">
        <f>+D274</f>
        <v>0</v>
      </c>
      <c r="E273" s="18">
        <f>+E274</f>
        <v>0</v>
      </c>
      <c r="F273" s="18">
        <f>+F274</f>
        <v>0</v>
      </c>
      <c r="G273" s="53">
        <f t="shared" si="39"/>
        <v>0</v>
      </c>
      <c r="H273" s="19"/>
      <c r="I273" s="18">
        <f>+I274</f>
        <v>4906.05</v>
      </c>
      <c r="J273" s="18">
        <f>+J274</f>
        <v>-4906.05</v>
      </c>
      <c r="K273" s="78"/>
      <c r="L273" s="42">
        <v>0</v>
      </c>
      <c r="M273" s="42">
        <f t="shared" si="46"/>
        <v>0</v>
      </c>
    </row>
    <row r="274" spans="1:13">
      <c r="A274" s="16">
        <v>88100000</v>
      </c>
      <c r="B274" s="20" t="s">
        <v>2044</v>
      </c>
      <c r="C274" s="21">
        <f>SUMIF(BIVE_CE!$A$2:$A$198,A274,BIVE_CE!$E$2:$E$198)</f>
        <v>0</v>
      </c>
      <c r="D274" s="21">
        <f>SUMIF(BIVE_CE!$A$2:$A$198,A274,BIVE_CE!$F$2:$F$198)</f>
        <v>0</v>
      </c>
      <c r="E274" s="38">
        <f>+C274-D274</f>
        <v>0</v>
      </c>
      <c r="F274" s="39">
        <f>+E274</f>
        <v>0</v>
      </c>
      <c r="G274" s="53">
        <f t="shared" si="39"/>
        <v>0</v>
      </c>
      <c r="H274" s="19"/>
      <c r="I274" s="38">
        <v>4906.05</v>
      </c>
      <c r="J274" s="21">
        <f>+F274-I274</f>
        <v>-4906.05</v>
      </c>
      <c r="K274" s="318" t="s">
        <v>1896</v>
      </c>
      <c r="L274" s="40">
        <v>0</v>
      </c>
      <c r="M274" s="40">
        <f t="shared" si="46"/>
        <v>0</v>
      </c>
    </row>
    <row r="275" spans="1:13">
      <c r="A275" s="16"/>
      <c r="B275" s="20"/>
      <c r="C275" s="21"/>
      <c r="D275" s="19"/>
      <c r="E275" s="19"/>
      <c r="F275" s="19"/>
      <c r="G275" s="53">
        <f t="shared" si="39"/>
        <v>0</v>
      </c>
      <c r="H275" s="19"/>
      <c r="I275" s="19"/>
      <c r="J275" s="19"/>
      <c r="K275" s="78"/>
      <c r="L275" s="40"/>
      <c r="M275" s="40">
        <f t="shared" si="46"/>
        <v>0</v>
      </c>
    </row>
    <row r="276" spans="1:13">
      <c r="A276" s="16"/>
      <c r="B276" s="17" t="s">
        <v>2067</v>
      </c>
      <c r="C276" s="18">
        <f>SUM(C277:C281)</f>
        <v>3662975.33</v>
      </c>
      <c r="D276" s="18">
        <f>SUM(D277:D281)</f>
        <v>0</v>
      </c>
      <c r="E276" s="18">
        <f>SUM(E277:E281)</f>
        <v>3662975.33</v>
      </c>
      <c r="F276" s="18">
        <f>SUM(F277:F281)</f>
        <v>3662975.33</v>
      </c>
      <c r="G276" s="53">
        <f t="shared" si="39"/>
        <v>0</v>
      </c>
      <c r="H276" s="19"/>
      <c r="I276" s="18">
        <f>SUM(I277:I281)</f>
        <v>3301000</v>
      </c>
      <c r="J276" s="18">
        <f>SUM(J277:J281)</f>
        <v>361975.33000000007</v>
      </c>
      <c r="K276" s="78"/>
      <c r="L276" s="42">
        <v>0</v>
      </c>
      <c r="M276" s="42">
        <f t="shared" si="46"/>
        <v>3662975.33</v>
      </c>
    </row>
    <row r="277" spans="1:13">
      <c r="A277" s="16">
        <v>89100000</v>
      </c>
      <c r="B277" s="20" t="s">
        <v>2045</v>
      </c>
      <c r="C277" s="21">
        <f>SUMIF(BIVE_CE!$A$2:$A$198,A277,BIVE_CE!$E$2:$E$198)</f>
        <v>0</v>
      </c>
      <c r="D277" s="21">
        <f>SUMIF(BIVE_CE!$A$2:$A$198,A277,BIVE_CE!$F$2:$F$198)</f>
        <v>0</v>
      </c>
      <c r="E277" s="38">
        <f>+C277-D277</f>
        <v>0</v>
      </c>
      <c r="F277" s="37">
        <f>+E277</f>
        <v>0</v>
      </c>
      <c r="G277" s="53">
        <f t="shared" si="39"/>
        <v>0</v>
      </c>
      <c r="H277" s="19"/>
      <c r="I277" s="38"/>
      <c r="J277" s="21">
        <f>+F277-I277</f>
        <v>0</v>
      </c>
      <c r="K277" s="318" t="s">
        <v>1901</v>
      </c>
      <c r="L277" s="40">
        <v>0</v>
      </c>
      <c r="M277" s="40">
        <f t="shared" si="46"/>
        <v>0</v>
      </c>
    </row>
    <row r="278" spans="1:13">
      <c r="A278" s="16">
        <v>89300000</v>
      </c>
      <c r="B278" s="20" t="s">
        <v>2046</v>
      </c>
      <c r="C278" s="21">
        <f>SUMIF(BIVE_CE!$A$2:$A$198,A278,BIVE_CE!$E$2:$E$198)</f>
        <v>0</v>
      </c>
      <c r="D278" s="21">
        <f>SUMIF(BIVE_CE!$A$2:$A$198,A278,BIVE_CE!$F$2:$F$198)</f>
        <v>0</v>
      </c>
      <c r="E278" s="38">
        <f>+C278-D278</f>
        <v>0</v>
      </c>
      <c r="F278" s="37">
        <f>+E278</f>
        <v>0</v>
      </c>
      <c r="G278" s="53">
        <f t="shared" si="39"/>
        <v>0</v>
      </c>
      <c r="H278" s="19"/>
      <c r="I278" s="38"/>
      <c r="J278" s="21">
        <f>+F278-I278</f>
        <v>0</v>
      </c>
      <c r="K278" s="318" t="s">
        <v>1904</v>
      </c>
      <c r="L278" s="40">
        <v>0</v>
      </c>
      <c r="M278" s="40">
        <f t="shared" si="46"/>
        <v>0</v>
      </c>
    </row>
    <row r="279" spans="1:13">
      <c r="A279" s="16">
        <v>89300001</v>
      </c>
      <c r="B279" s="20" t="s">
        <v>2047</v>
      </c>
      <c r="C279" s="21">
        <f>SUMIF(BIVE_CE!$A$2:$A$198,A279,BIVE_CE!$E$2:$E$198)</f>
        <v>3662975.33</v>
      </c>
      <c r="D279" s="21">
        <f>SUMIF(BIVE_CE!$A$2:$A$198,A279,BIVE_CE!$F$2:$F$198)</f>
        <v>0</v>
      </c>
      <c r="E279" s="38">
        <f>+C279-D279</f>
        <v>3662975.33</v>
      </c>
      <c r="F279" s="37">
        <f>+E279</f>
        <v>3662975.33</v>
      </c>
      <c r="G279" s="53">
        <f>+F279-E279</f>
        <v>0</v>
      </c>
      <c r="H279" s="19"/>
      <c r="I279" s="38">
        <v>3301000</v>
      </c>
      <c r="J279" s="21">
        <f>+F279-I279</f>
        <v>361975.33000000007</v>
      </c>
      <c r="K279" s="318" t="s">
        <v>1904</v>
      </c>
      <c r="L279" s="40">
        <v>0</v>
      </c>
      <c r="M279" s="40">
        <f t="shared" si="46"/>
        <v>3662975.33</v>
      </c>
    </row>
    <row r="280" spans="1:13">
      <c r="A280" s="16">
        <v>89300002</v>
      </c>
      <c r="B280" s="20" t="s">
        <v>2048</v>
      </c>
      <c r="C280" s="21">
        <f>SUMIF(BIVE_CE!$A$2:$A$198,A280,BIVE_CE!$E$2:$E$198)</f>
        <v>0</v>
      </c>
      <c r="D280" s="21">
        <f>SUMIF(BIVE_CE!$A$2:$A$198,A280,BIVE_CE!$F$2:$F$198)</f>
        <v>0</v>
      </c>
      <c r="E280" s="38">
        <f>+C280-D280</f>
        <v>0</v>
      </c>
      <c r="F280" s="37">
        <f>+E280</f>
        <v>0</v>
      </c>
      <c r="G280" s="53">
        <f>+F280-E280</f>
        <v>0</v>
      </c>
      <c r="H280" s="19"/>
      <c r="I280" s="38"/>
      <c r="J280" s="21">
        <f>+F280-I280</f>
        <v>0</v>
      </c>
      <c r="K280" s="318" t="s">
        <v>1904</v>
      </c>
      <c r="L280" s="40">
        <v>0</v>
      </c>
      <c r="M280" s="40">
        <f t="shared" si="46"/>
        <v>0</v>
      </c>
    </row>
    <row r="281" spans="1:13">
      <c r="A281" s="16">
        <v>89400000</v>
      </c>
      <c r="B281" s="20" t="s">
        <v>2049</v>
      </c>
      <c r="C281" s="21">
        <f>SUMIF(BIVE_CE!$A$2:$A$198,A281,BIVE_CE!$E$2:$E$198)</f>
        <v>0</v>
      </c>
      <c r="D281" s="21">
        <f>SUMIF(BIVE_CE!$A$2:$A$198,A281,BIVE_CE!$F$2:$F$198)</f>
        <v>0</v>
      </c>
      <c r="E281" s="38">
        <f>+C281-D281</f>
        <v>0</v>
      </c>
      <c r="F281" s="37">
        <f>+E281</f>
        <v>0</v>
      </c>
      <c r="G281" s="53">
        <f>+F281-E281</f>
        <v>0</v>
      </c>
      <c r="H281" s="19"/>
      <c r="I281" s="38"/>
      <c r="J281" s="21">
        <f>+F281-I281</f>
        <v>0</v>
      </c>
      <c r="K281" s="318" t="s">
        <v>1906</v>
      </c>
      <c r="L281" s="40">
        <v>0</v>
      </c>
      <c r="M281" s="40">
        <f t="shared" si="46"/>
        <v>0</v>
      </c>
    </row>
    <row r="282" spans="1:13">
      <c r="A282" s="16"/>
      <c r="B282" s="20"/>
      <c r="C282" s="21"/>
      <c r="D282" s="19"/>
      <c r="E282" s="19"/>
      <c r="F282" s="19"/>
      <c r="G282" s="19"/>
      <c r="H282" s="19"/>
      <c r="I282" s="19"/>
      <c r="J282" s="19"/>
      <c r="K282" s="78"/>
      <c r="L282" s="40"/>
      <c r="M282" s="40">
        <f t="shared" si="46"/>
        <v>0</v>
      </c>
    </row>
    <row r="283" spans="1:13" s="14" customFormat="1" ht="13.5" thickBot="1">
      <c r="A283" s="12"/>
      <c r="B283" s="12" t="s">
        <v>2068</v>
      </c>
      <c r="C283" s="12">
        <f>+C89+C92+C99+C126+C143+C162+C171+C174+C179+C183+C191+C200+C208+C216+C224+C228+C252+C259+C262+C273+C276</f>
        <v>23382332.469999999</v>
      </c>
      <c r="D283" s="12">
        <f>+D89+D92+D99+D126+D143+D162+D171+D174+D179+D183+D191+D200+D208+D216+D224+D228+D252+D259+D262+D273+D276</f>
        <v>0</v>
      </c>
      <c r="E283" s="12">
        <f>+E89+E92+E99+E126+E143+E162+E171+E174+E179+E183+E191+E200+E208+E216+E224+E228+E252+E259+E262+E273+E276</f>
        <v>23382332.469999999</v>
      </c>
      <c r="F283" s="12">
        <f>+F89+F92+F99+F126+F143+F162+F171+F174+F179+F183+F191+F200+F208+F216+F224+F228+F252+F259+F262+F273+F276</f>
        <v>23382332.469999999</v>
      </c>
      <c r="G283" s="12">
        <f>+G89+G92+G99+G126+G143+G162+G171+G174+G179+G183+G191+G200+G208+G216+G224+G228+G252+G259+G262+G273+G276</f>
        <v>0</v>
      </c>
      <c r="H283" s="12"/>
      <c r="I283" s="12">
        <f>+I89+I92+I99+I126+I143+I162+I171+I174+I179+I183+I191+I200+I208+I216+I224+I228+I252+I259+I262+I273+I276</f>
        <v>21458534.960000005</v>
      </c>
      <c r="J283" s="12">
        <f>+J89+J92+J99+J126+J143+J162+J171+J174+J179+J183+J191+J200+J208+J216+J224+J228+J252+J259+J262+J273+J276</f>
        <v>1923797.5099999998</v>
      </c>
      <c r="K283" s="15"/>
      <c r="L283" s="12">
        <f>+L89+L92+L99+L126+L143+L162+L171+L174+L179+L183+L191+L200+L208+L216+L224+L228+L252+L259+L262+L273+L276</f>
        <v>19719357.139999997</v>
      </c>
      <c r="M283" s="12">
        <f>+M89+M92+M99+M126+M143+M162+M171+M174+M179+M183+M191+M200+M208+M216+M224+M228+M252+M259+M262+M273+M276</f>
        <v>3662975.33</v>
      </c>
    </row>
    <row r="284" spans="1:13" ht="13.5" thickTop="1">
      <c r="A284" s="16"/>
      <c r="B284" s="20"/>
      <c r="C284" s="21"/>
      <c r="D284" s="19"/>
      <c r="E284" s="19"/>
      <c r="F284" s="19"/>
      <c r="G284" s="19"/>
      <c r="H284" s="19"/>
      <c r="I284" s="19"/>
      <c r="J284" s="19"/>
      <c r="K284" s="78"/>
      <c r="L284" s="40"/>
      <c r="M284" s="40">
        <f t="shared" si="46"/>
        <v>0</v>
      </c>
    </row>
    <row r="285" spans="1:13">
      <c r="A285" s="16"/>
      <c r="B285" s="17" t="s">
        <v>1733</v>
      </c>
      <c r="C285" s="18">
        <f>SUM(C286:C288)</f>
        <v>0</v>
      </c>
      <c r="D285" s="18">
        <f>SUM(D286:D288)</f>
        <v>706.89</v>
      </c>
      <c r="E285" s="18">
        <f>SUM(E286:E288)</f>
        <v>-706.89</v>
      </c>
      <c r="F285" s="18">
        <f>SUM(F286:F288)</f>
        <v>-706.89</v>
      </c>
      <c r="G285" s="53">
        <f t="shared" ref="G285:G315" si="50">+F285-E285</f>
        <v>0</v>
      </c>
      <c r="H285" s="19"/>
      <c r="I285" s="18">
        <f>SUM(I286:I288)</f>
        <v>-10807.76</v>
      </c>
      <c r="J285" s="18">
        <f>SUM(J286:J288)</f>
        <v>10100.870000000001</v>
      </c>
      <c r="K285" s="78"/>
      <c r="L285" s="45">
        <v>-706.89</v>
      </c>
      <c r="M285" s="45">
        <f t="shared" si="46"/>
        <v>0</v>
      </c>
    </row>
    <row r="286" spans="1:13">
      <c r="A286" s="16">
        <v>90100000</v>
      </c>
      <c r="B286" s="20" t="s">
        <v>1734</v>
      </c>
      <c r="C286" s="21">
        <f>SUMIF(BIVE_CE!$A$2:$A$198,A286,BIVE_CE!$E$2:$E$198)</f>
        <v>0</v>
      </c>
      <c r="D286" s="21">
        <f>SUMIF(BIVE_CE!$A$2:$A$198,A286,BIVE_CE!$F$2:$F$198)</f>
        <v>706.89</v>
      </c>
      <c r="E286" s="38">
        <f>+C286-D286</f>
        <v>-706.89</v>
      </c>
      <c r="F286" s="37">
        <f>+E286</f>
        <v>-706.89</v>
      </c>
      <c r="G286" s="53">
        <f t="shared" si="50"/>
        <v>0</v>
      </c>
      <c r="H286" s="19"/>
      <c r="I286" s="38">
        <v>-10807.76</v>
      </c>
      <c r="J286" s="21">
        <f>+F286-I286</f>
        <v>10100.870000000001</v>
      </c>
      <c r="K286" s="318" t="s">
        <v>1732</v>
      </c>
      <c r="L286" s="40">
        <v>-706.89</v>
      </c>
      <c r="M286" s="40">
        <f t="shared" si="46"/>
        <v>0</v>
      </c>
    </row>
    <row r="287" spans="1:13">
      <c r="A287" s="16">
        <v>90100001</v>
      </c>
      <c r="B287" s="20" t="s">
        <v>2050</v>
      </c>
      <c r="C287" s="21">
        <f>SUMIF(BIVE_CE!$A$2:$A$198,A287,BIVE_CE!$E$2:$E$198)</f>
        <v>0</v>
      </c>
      <c r="D287" s="21">
        <f>SUMIF(BIVE_CE!$A$2:$A$198,A287,BIVE_CE!$F$2:$F$198)</f>
        <v>0</v>
      </c>
      <c r="E287" s="38">
        <f>+C287-D287</f>
        <v>0</v>
      </c>
      <c r="F287" s="37">
        <f>+E287</f>
        <v>0</v>
      </c>
      <c r="G287" s="53">
        <f t="shared" si="50"/>
        <v>0</v>
      </c>
      <c r="H287" s="19"/>
      <c r="I287" s="38"/>
      <c r="J287" s="21">
        <f>+F287-I287</f>
        <v>0</v>
      </c>
      <c r="K287" s="318" t="s">
        <v>1732</v>
      </c>
      <c r="L287" s="40">
        <v>0</v>
      </c>
      <c r="M287" s="40">
        <f t="shared" si="46"/>
        <v>0</v>
      </c>
    </row>
    <row r="288" spans="1:13">
      <c r="A288" s="16">
        <v>90100002</v>
      </c>
      <c r="B288" s="20" t="s">
        <v>2051</v>
      </c>
      <c r="C288" s="21">
        <f>SUMIF(BIVE_CE!$A$2:$A$198,A288,BIVE_CE!$E$2:$E$198)</f>
        <v>0</v>
      </c>
      <c r="D288" s="21">
        <f>SUMIF(BIVE_CE!$A$2:$A$198,A288,BIVE_CE!$F$2:$F$198)</f>
        <v>0</v>
      </c>
      <c r="E288" s="38">
        <f>+C288-D288</f>
        <v>0</v>
      </c>
      <c r="F288" s="37">
        <f>+E288</f>
        <v>0</v>
      </c>
      <c r="G288" s="53">
        <f t="shared" si="50"/>
        <v>0</v>
      </c>
      <c r="H288" s="19"/>
      <c r="I288" s="38"/>
      <c r="J288" s="21">
        <f>+F288-I288</f>
        <v>0</v>
      </c>
      <c r="K288" s="318" t="s">
        <v>1732</v>
      </c>
      <c r="L288" s="40">
        <v>0</v>
      </c>
      <c r="M288" s="40">
        <f t="shared" si="46"/>
        <v>0</v>
      </c>
    </row>
    <row r="289" spans="1:13">
      <c r="A289" s="16"/>
      <c r="B289" s="20"/>
      <c r="C289" s="21"/>
      <c r="D289" s="19"/>
      <c r="E289" s="19"/>
      <c r="F289" s="19"/>
      <c r="G289" s="53">
        <f t="shared" si="50"/>
        <v>0</v>
      </c>
      <c r="H289" s="19"/>
      <c r="I289" s="19"/>
      <c r="J289" s="19"/>
      <c r="K289" s="78"/>
      <c r="L289" s="40"/>
      <c r="M289" s="40">
        <f t="shared" si="46"/>
        <v>0</v>
      </c>
    </row>
    <row r="290" spans="1:13">
      <c r="A290" s="16"/>
      <c r="B290" s="17" t="s">
        <v>1736</v>
      </c>
      <c r="C290" s="18">
        <f>SUM(C291:C294)</f>
        <v>2083.69</v>
      </c>
      <c r="D290" s="18">
        <f>SUM(D291:D294)</f>
        <v>0</v>
      </c>
      <c r="E290" s="18">
        <f>SUM(E291:E294)</f>
        <v>2083.69</v>
      </c>
      <c r="F290" s="18">
        <f>SUM(F291:F294)</f>
        <v>2083.69</v>
      </c>
      <c r="G290" s="53">
        <f t="shared" si="50"/>
        <v>0</v>
      </c>
      <c r="H290" s="19"/>
      <c r="I290" s="18">
        <f>SUM(I291:I294)</f>
        <v>40.92</v>
      </c>
      <c r="J290" s="18">
        <f>SUM(J291:J294)</f>
        <v>2042.7700000000002</v>
      </c>
      <c r="K290" s="78"/>
      <c r="L290" s="42">
        <v>2083.69</v>
      </c>
      <c r="M290" s="42">
        <f t="shared" si="46"/>
        <v>0</v>
      </c>
    </row>
    <row r="291" spans="1:13">
      <c r="A291" s="16">
        <v>90200000</v>
      </c>
      <c r="B291" s="20" t="s">
        <v>1737</v>
      </c>
      <c r="C291" s="21">
        <f>SUMIF(BIVE_CE!$A$2:$A$198,A291,BIVE_CE!$E$2:$E$198)</f>
        <v>1392.88</v>
      </c>
      <c r="D291" s="21">
        <f>SUMIF(BIVE_CE!$A$2:$A$198,A291,BIVE_CE!$F$2:$F$198)</f>
        <v>0</v>
      </c>
      <c r="E291" s="38">
        <f>+C291-D291</f>
        <v>1392.88</v>
      </c>
      <c r="F291" s="37">
        <f>+E291</f>
        <v>1392.88</v>
      </c>
      <c r="G291" s="53">
        <f t="shared" si="50"/>
        <v>0</v>
      </c>
      <c r="H291" s="19"/>
      <c r="I291" s="38">
        <v>5.45</v>
      </c>
      <c r="J291" s="21">
        <f>+F291-I291</f>
        <v>1387.43</v>
      </c>
      <c r="K291" s="318" t="s">
        <v>1735</v>
      </c>
      <c r="L291" s="40">
        <v>1392.88</v>
      </c>
      <c r="M291" s="40">
        <f t="shared" si="46"/>
        <v>0</v>
      </c>
    </row>
    <row r="292" spans="1:13">
      <c r="A292" s="16">
        <v>90200001</v>
      </c>
      <c r="B292" s="20" t="s">
        <v>2052</v>
      </c>
      <c r="C292" s="21">
        <f>SUMIF(BIVE_CE!$A$2:$A$198,A292,BIVE_CE!$E$2:$E$198)</f>
        <v>0</v>
      </c>
      <c r="D292" s="21">
        <f>SUMIF(BIVE_CE!$A$2:$A$198,A292,BIVE_CE!$F$2:$F$198)</f>
        <v>0</v>
      </c>
      <c r="E292" s="38">
        <f>+C292-D292</f>
        <v>0</v>
      </c>
      <c r="F292" s="37">
        <f>+E292</f>
        <v>0</v>
      </c>
      <c r="G292" s="53">
        <f t="shared" si="50"/>
        <v>0</v>
      </c>
      <c r="H292" s="19"/>
      <c r="I292" s="38"/>
      <c r="J292" s="21">
        <f>+F292-I292</f>
        <v>0</v>
      </c>
      <c r="K292" s="318" t="s">
        <v>1735</v>
      </c>
      <c r="L292" s="40">
        <v>0</v>
      </c>
      <c r="M292" s="40">
        <f t="shared" si="46"/>
        <v>0</v>
      </c>
    </row>
    <row r="293" spans="1:13">
      <c r="A293" s="16">
        <v>90200002</v>
      </c>
      <c r="B293" s="20" t="s">
        <v>1738</v>
      </c>
      <c r="C293" s="21">
        <f>SUMIF(BIVE_CE!$A$2:$A$198,A293,BIVE_CE!$E$2:$E$198)</f>
        <v>661.67</v>
      </c>
      <c r="D293" s="21">
        <f>SUMIF(BIVE_CE!$A$2:$A$198,A293,BIVE_CE!$F$2:$F$198)</f>
        <v>0</v>
      </c>
      <c r="E293" s="38">
        <f>+C293-D293</f>
        <v>661.67</v>
      </c>
      <c r="F293" s="37">
        <f>+E293</f>
        <v>661.67</v>
      </c>
      <c r="G293" s="53">
        <f t="shared" si="50"/>
        <v>0</v>
      </c>
      <c r="H293" s="19"/>
      <c r="I293" s="38">
        <v>35.47</v>
      </c>
      <c r="J293" s="21">
        <f>+F293-I293</f>
        <v>626.19999999999993</v>
      </c>
      <c r="K293" s="318" t="s">
        <v>1735</v>
      </c>
      <c r="L293" s="40">
        <v>661.67</v>
      </c>
      <c r="M293" s="40">
        <f t="shared" si="46"/>
        <v>0</v>
      </c>
    </row>
    <row r="294" spans="1:13">
      <c r="A294" s="16">
        <v>90200003</v>
      </c>
      <c r="B294" s="20" t="s">
        <v>1739</v>
      </c>
      <c r="C294" s="21">
        <f>SUMIF(BIVE_CE!$A$2:$A$198,A294,BIVE_CE!$E$2:$E$198)</f>
        <v>29.14</v>
      </c>
      <c r="D294" s="21">
        <f>SUMIF(BIVE_CE!$A$2:$A$198,A294,BIVE_CE!$F$2:$F$198)</f>
        <v>0</v>
      </c>
      <c r="E294" s="38">
        <f>+C294-D294</f>
        <v>29.14</v>
      </c>
      <c r="F294" s="37">
        <f>+E294</f>
        <v>29.14</v>
      </c>
      <c r="G294" s="53">
        <f t="shared" si="50"/>
        <v>0</v>
      </c>
      <c r="H294" s="19"/>
      <c r="I294" s="38"/>
      <c r="J294" s="21">
        <f>+F294-I294</f>
        <v>29.14</v>
      </c>
      <c r="K294" s="318" t="s">
        <v>1735</v>
      </c>
      <c r="L294" s="40">
        <v>29.14</v>
      </c>
      <c r="M294" s="40">
        <f t="shared" si="46"/>
        <v>0</v>
      </c>
    </row>
    <row r="295" spans="1:13">
      <c r="A295" s="16"/>
      <c r="B295" s="20"/>
      <c r="C295" s="21"/>
      <c r="D295" s="19"/>
      <c r="E295" s="19"/>
      <c r="F295" s="19"/>
      <c r="G295" s="53">
        <f t="shared" si="50"/>
        <v>0</v>
      </c>
      <c r="H295" s="19"/>
      <c r="I295" s="19"/>
      <c r="J295" s="19"/>
      <c r="K295" s="78"/>
      <c r="L295" s="40"/>
      <c r="M295" s="40">
        <f t="shared" si="46"/>
        <v>0</v>
      </c>
    </row>
    <row r="296" spans="1:13">
      <c r="A296" s="16"/>
      <c r="B296" s="17" t="s">
        <v>2053</v>
      </c>
      <c r="C296" s="18">
        <f>+C297</f>
        <v>0</v>
      </c>
      <c r="D296" s="18">
        <f>+D297</f>
        <v>0</v>
      </c>
      <c r="E296" s="18">
        <f>+E297</f>
        <v>0</v>
      </c>
      <c r="F296" s="18">
        <f>+F297</f>
        <v>0</v>
      </c>
      <c r="G296" s="53">
        <f t="shared" si="50"/>
        <v>0</v>
      </c>
      <c r="H296" s="19"/>
      <c r="I296" s="18">
        <f>+I297</f>
        <v>0</v>
      </c>
      <c r="J296" s="18">
        <f>+J297</f>
        <v>0</v>
      </c>
      <c r="K296" s="78"/>
      <c r="L296" s="42">
        <v>0</v>
      </c>
      <c r="M296" s="42">
        <f t="shared" si="46"/>
        <v>0</v>
      </c>
    </row>
    <row r="297" spans="1:13">
      <c r="A297" s="16">
        <v>91100000</v>
      </c>
      <c r="B297" s="20" t="s">
        <v>2054</v>
      </c>
      <c r="C297" s="21">
        <f>SUMIF(BIVE_CE!$A$2:$A$198,A297,BIVE_CE!$E$2:$E$198)</f>
        <v>0</v>
      </c>
      <c r="D297" s="21">
        <f>SUMIF(BIVE_CE!$A$2:$A$198,A297,BIVE_CE!$F$2:$F$198)</f>
        <v>0</v>
      </c>
      <c r="E297" s="38">
        <f>+C297-D297</f>
        <v>0</v>
      </c>
      <c r="F297" s="37">
        <f>+E297</f>
        <v>0</v>
      </c>
      <c r="G297" s="53">
        <f t="shared" si="50"/>
        <v>0</v>
      </c>
      <c r="H297" s="19"/>
      <c r="I297" s="38"/>
      <c r="J297" s="21">
        <f>+F297-I297</f>
        <v>0</v>
      </c>
      <c r="K297" s="318" t="s">
        <v>1914</v>
      </c>
      <c r="L297" s="40">
        <v>0</v>
      </c>
      <c r="M297" s="40">
        <f t="shared" si="46"/>
        <v>0</v>
      </c>
    </row>
    <row r="298" spans="1:13">
      <c r="A298" s="16"/>
      <c r="B298" s="20"/>
      <c r="C298" s="21"/>
      <c r="D298" s="19"/>
      <c r="E298" s="19"/>
      <c r="F298" s="19"/>
      <c r="G298" s="53">
        <f t="shared" si="50"/>
        <v>0</v>
      </c>
      <c r="H298" s="19"/>
      <c r="I298" s="19"/>
      <c r="J298" s="19"/>
      <c r="K298" s="78"/>
      <c r="L298" s="40"/>
      <c r="M298" s="40">
        <f t="shared" si="46"/>
        <v>0</v>
      </c>
    </row>
    <row r="299" spans="1:13">
      <c r="A299" s="16"/>
      <c r="B299" s="17" t="s">
        <v>1741</v>
      </c>
      <c r="C299" s="18">
        <f>SUM(C300:C301)</f>
        <v>0</v>
      </c>
      <c r="D299" s="18">
        <f>SUM(D300:D301)</f>
        <v>344995.61</v>
      </c>
      <c r="E299" s="18">
        <f>SUM(E300:E301)</f>
        <v>-344995.61</v>
      </c>
      <c r="F299" s="18">
        <f>SUM(F300:F301)</f>
        <v>-344995.61</v>
      </c>
      <c r="G299" s="53">
        <f t="shared" si="50"/>
        <v>0</v>
      </c>
      <c r="H299" s="19"/>
      <c r="I299" s="18">
        <f>SUM(I300:I301)</f>
        <v>-114164.48999999999</v>
      </c>
      <c r="J299" s="18">
        <f>SUM(J300:J301)</f>
        <v>-230831.12</v>
      </c>
      <c r="K299" s="78"/>
      <c r="L299" s="42">
        <v>-344995.61</v>
      </c>
      <c r="M299" s="42">
        <f t="shared" si="46"/>
        <v>0</v>
      </c>
    </row>
    <row r="300" spans="1:13">
      <c r="A300" s="16">
        <v>91102000</v>
      </c>
      <c r="B300" s="20" t="s">
        <v>1742</v>
      </c>
      <c r="C300" s="21">
        <f>SUMIF(BIVE_CE!$A$2:$A$198,A300,BIVE_CE!$E$2:$E$198)</f>
        <v>0</v>
      </c>
      <c r="D300" s="21">
        <f>SUMIF(BIVE_CE!$A$2:$A$198,A300,BIVE_CE!$F$2:$F$198)</f>
        <v>74679.53</v>
      </c>
      <c r="E300" s="38">
        <f>+C300-D300</f>
        <v>-74679.53</v>
      </c>
      <c r="F300" s="37">
        <f>+E300</f>
        <v>-74679.53</v>
      </c>
      <c r="G300" s="53">
        <f t="shared" si="50"/>
        <v>0</v>
      </c>
      <c r="H300" s="19"/>
      <c r="I300" s="38">
        <v>-105905.51</v>
      </c>
      <c r="J300" s="21">
        <f>+F300-I300</f>
        <v>31225.979999999996</v>
      </c>
      <c r="K300" s="318" t="s">
        <v>1740</v>
      </c>
      <c r="L300" s="40">
        <v>-74679.53</v>
      </c>
      <c r="M300" s="40">
        <f t="shared" si="46"/>
        <v>0</v>
      </c>
    </row>
    <row r="301" spans="1:13">
      <c r="A301" s="16">
        <v>91102001</v>
      </c>
      <c r="B301" s="20" t="s">
        <v>1743</v>
      </c>
      <c r="C301" s="21">
        <f>SUMIF(BIVE_CE!$A$2:$A$198,A301,BIVE_CE!$E$2:$E$198)</f>
        <v>0</v>
      </c>
      <c r="D301" s="21">
        <f>SUMIF(BIVE_CE!$A$2:$A$198,A301,BIVE_CE!$F$2:$F$198)</f>
        <v>270316.08</v>
      </c>
      <c r="E301" s="38">
        <f>+C301-D301</f>
        <v>-270316.08</v>
      </c>
      <c r="F301" s="37">
        <f>+E301</f>
        <v>-270316.08</v>
      </c>
      <c r="G301" s="53">
        <f t="shared" si="50"/>
        <v>0</v>
      </c>
      <c r="H301" s="19"/>
      <c r="I301" s="38">
        <v>-8258.98</v>
      </c>
      <c r="J301" s="21">
        <f>+F301-I301</f>
        <v>-262057.1</v>
      </c>
      <c r="K301" s="78" t="s">
        <v>1740</v>
      </c>
      <c r="L301" s="40">
        <v>-270316.08</v>
      </c>
      <c r="M301" s="40">
        <f t="shared" si="46"/>
        <v>0</v>
      </c>
    </row>
    <row r="302" spans="1:13">
      <c r="A302" s="16"/>
      <c r="B302" s="20"/>
      <c r="C302" s="21"/>
      <c r="D302" s="19"/>
      <c r="E302" s="19"/>
      <c r="F302" s="19"/>
      <c r="G302" s="53">
        <f t="shared" si="50"/>
        <v>0</v>
      </c>
      <c r="H302" s="19"/>
      <c r="I302" s="19"/>
      <c r="J302" s="19"/>
      <c r="K302" s="78"/>
      <c r="L302" s="42"/>
      <c r="M302" s="42">
        <f t="shared" si="46"/>
        <v>0</v>
      </c>
    </row>
    <row r="303" spans="1:13">
      <c r="A303" s="16"/>
      <c r="B303" s="17" t="s">
        <v>2055</v>
      </c>
      <c r="C303" s="18">
        <f>+C304</f>
        <v>0</v>
      </c>
      <c r="D303" s="18">
        <f>+D304</f>
        <v>0</v>
      </c>
      <c r="E303" s="18">
        <f>+E304</f>
        <v>0</v>
      </c>
      <c r="F303" s="18">
        <f>+F304</f>
        <v>0</v>
      </c>
      <c r="G303" s="53">
        <f t="shared" si="50"/>
        <v>0</v>
      </c>
      <c r="H303" s="19"/>
      <c r="I303" s="18">
        <f>+I304</f>
        <v>0</v>
      </c>
      <c r="J303" s="18">
        <f>+J304</f>
        <v>0</v>
      </c>
      <c r="K303" s="78"/>
      <c r="L303" s="40">
        <v>0</v>
      </c>
      <c r="M303" s="40">
        <f t="shared" si="46"/>
        <v>0</v>
      </c>
    </row>
    <row r="304" spans="1:13">
      <c r="A304" s="16">
        <v>91201000</v>
      </c>
      <c r="B304" s="20" t="s">
        <v>2056</v>
      </c>
      <c r="C304" s="21">
        <f>SUMIF(BIVE_CE!$A$2:$A$198,A304,BIVE_CE!$E$2:$E$198)</f>
        <v>0</v>
      </c>
      <c r="D304" s="21">
        <f>SUMIF(BIVE_CE!$A$2:$A$198,A304,BIVE_CE!$F$2:$F$198)</f>
        <v>0</v>
      </c>
      <c r="E304" s="38">
        <f>+C304-D304</f>
        <v>0</v>
      </c>
      <c r="F304" s="37">
        <f>+E304</f>
        <v>0</v>
      </c>
      <c r="G304" s="53">
        <f t="shared" si="50"/>
        <v>0</v>
      </c>
      <c r="H304" s="19"/>
      <c r="I304" s="38"/>
      <c r="J304" s="21">
        <f>+F304-I304</f>
        <v>0</v>
      </c>
      <c r="K304" s="318" t="s">
        <v>1916</v>
      </c>
      <c r="L304" s="40">
        <v>0</v>
      </c>
      <c r="M304" s="40">
        <f t="shared" si="46"/>
        <v>0</v>
      </c>
    </row>
    <row r="305" spans="1:13">
      <c r="A305" s="16"/>
      <c r="B305" s="20"/>
      <c r="C305" s="21"/>
      <c r="D305" s="19"/>
      <c r="E305" s="19"/>
      <c r="F305" s="19"/>
      <c r="G305" s="53">
        <f t="shared" si="50"/>
        <v>0</v>
      </c>
      <c r="H305" s="19"/>
      <c r="I305" s="19"/>
      <c r="J305" s="19"/>
      <c r="K305" s="78"/>
      <c r="L305" s="40"/>
      <c r="M305" s="40">
        <f t="shared" si="46"/>
        <v>0</v>
      </c>
    </row>
    <row r="306" spans="1:13">
      <c r="A306" s="16"/>
      <c r="B306" s="17" t="s">
        <v>1745</v>
      </c>
      <c r="C306" s="18">
        <f>SUM(C307:C308)</f>
        <v>251778.78</v>
      </c>
      <c r="D306" s="18">
        <f>SUM(D307:D308)</f>
        <v>0</v>
      </c>
      <c r="E306" s="18">
        <f>SUM(E307:E308)</f>
        <v>251778.78</v>
      </c>
      <c r="F306" s="18">
        <f>SUM(F307:F308)</f>
        <v>251778.78</v>
      </c>
      <c r="G306" s="53">
        <f t="shared" si="50"/>
        <v>0</v>
      </c>
      <c r="H306" s="19"/>
      <c r="I306" s="18">
        <f>SUM(I307:I308)</f>
        <v>41970.59</v>
      </c>
      <c r="J306" s="18">
        <f>SUM(J307:J308)</f>
        <v>209808.19</v>
      </c>
      <c r="K306" s="78"/>
      <c r="L306" s="42">
        <v>251778.78</v>
      </c>
      <c r="M306" s="42">
        <f t="shared" si="46"/>
        <v>0</v>
      </c>
    </row>
    <row r="307" spans="1:13">
      <c r="A307" s="16">
        <v>91202000</v>
      </c>
      <c r="B307" s="20" t="s">
        <v>1746</v>
      </c>
      <c r="C307" s="21">
        <f>SUMIF(BIVE_CE!$A$2:$A$198,A307,BIVE_CE!$E$2:$E$198)</f>
        <v>244711.91</v>
      </c>
      <c r="D307" s="21">
        <f>SUMIF(BIVE_CE!$A$2:$A$198,A307,BIVE_CE!$F$2:$F$198)</f>
        <v>0</v>
      </c>
      <c r="E307" s="38">
        <f>+C307-D307</f>
        <v>244711.91</v>
      </c>
      <c r="F307" s="37">
        <f>+E307</f>
        <v>244711.91</v>
      </c>
      <c r="G307" s="53">
        <f t="shared" si="50"/>
        <v>0</v>
      </c>
      <c r="H307" s="19"/>
      <c r="I307" s="38">
        <v>41970.59</v>
      </c>
      <c r="J307" s="21">
        <f>+F307-I307</f>
        <v>202741.32</v>
      </c>
      <c r="K307" s="78" t="s">
        <v>1744</v>
      </c>
      <c r="L307" s="40">
        <v>244711.91</v>
      </c>
      <c r="M307" s="40">
        <f t="shared" si="46"/>
        <v>0</v>
      </c>
    </row>
    <row r="308" spans="1:13">
      <c r="A308" s="16">
        <v>91202001</v>
      </c>
      <c r="B308" s="20" t="s">
        <v>1747</v>
      </c>
      <c r="C308" s="21">
        <f>SUMIF(BIVE_CE!$A$2:$A$198,A308,BIVE_CE!$E$2:$E$198)</f>
        <v>7066.87</v>
      </c>
      <c r="D308" s="21">
        <f>SUMIF(BIVE_CE!$A$2:$A$198,A308,BIVE_CE!$F$2:$F$198)</f>
        <v>0</v>
      </c>
      <c r="E308" s="38">
        <f>+C308-D308</f>
        <v>7066.87</v>
      </c>
      <c r="F308" s="37">
        <f>+E308</f>
        <v>7066.87</v>
      </c>
      <c r="G308" s="53">
        <f t="shared" si="50"/>
        <v>0</v>
      </c>
      <c r="H308" s="19"/>
      <c r="I308" s="38"/>
      <c r="J308" s="21">
        <f>+F308-I308</f>
        <v>7066.87</v>
      </c>
      <c r="K308" s="78" t="s">
        <v>1744</v>
      </c>
      <c r="L308" s="40">
        <v>7066.87</v>
      </c>
      <c r="M308" s="40">
        <f t="shared" si="46"/>
        <v>0</v>
      </c>
    </row>
    <row r="309" spans="1:13">
      <c r="A309" s="16"/>
      <c r="B309" s="20"/>
      <c r="C309" s="21"/>
      <c r="D309" s="19"/>
      <c r="E309" s="19"/>
      <c r="F309" s="19"/>
      <c r="G309" s="53">
        <f t="shared" si="50"/>
        <v>0</v>
      </c>
      <c r="H309" s="19"/>
      <c r="I309" s="19"/>
      <c r="J309" s="19"/>
      <c r="K309" s="78"/>
      <c r="L309" s="40"/>
      <c r="M309" s="40">
        <f t="shared" si="46"/>
        <v>0</v>
      </c>
    </row>
    <row r="310" spans="1:13">
      <c r="A310" s="16"/>
      <c r="B310" s="17" t="s">
        <v>1770</v>
      </c>
      <c r="C310" s="18">
        <f>SUM(C311:C312)</f>
        <v>115365.48999999999</v>
      </c>
      <c r="D310" s="18">
        <f>SUM(D311:D312)</f>
        <v>0</v>
      </c>
      <c r="E310" s="18">
        <f>SUM(E311:E312)</f>
        <v>115365.48999999999</v>
      </c>
      <c r="F310" s="18">
        <f>SUM(F311:F312)</f>
        <v>115365.48999999999</v>
      </c>
      <c r="G310" s="53">
        <f t="shared" si="50"/>
        <v>0</v>
      </c>
      <c r="H310" s="19"/>
      <c r="I310" s="18">
        <f>SUM(I311:I312)</f>
        <v>134443.95000000001</v>
      </c>
      <c r="J310" s="18">
        <f>SUM(J311:J312)</f>
        <v>-19078.460000000014</v>
      </c>
      <c r="K310" s="78"/>
      <c r="L310" s="42">
        <v>115365.49</v>
      </c>
      <c r="M310" s="42">
        <f t="shared" si="46"/>
        <v>0</v>
      </c>
    </row>
    <row r="311" spans="1:13">
      <c r="A311" s="16">
        <v>92100000</v>
      </c>
      <c r="B311" s="20" t="s">
        <v>1749</v>
      </c>
      <c r="C311" s="21">
        <f>SUMIF(BIVE_CE!$A$2:$A$198,A311,BIVE_CE!$E$2:$E$198)</f>
        <v>108709.59</v>
      </c>
      <c r="D311" s="21">
        <f>SUMIF(BIVE_CE!$A$2:$A$198,A311,BIVE_CE!$F$2:$F$198)</f>
        <v>0</v>
      </c>
      <c r="E311" s="38">
        <f>+C311-D311</f>
        <v>108709.59</v>
      </c>
      <c r="F311" s="37">
        <f>+E311</f>
        <v>108709.59</v>
      </c>
      <c r="G311" s="53">
        <f t="shared" si="50"/>
        <v>0</v>
      </c>
      <c r="H311" s="19"/>
      <c r="I311" s="38">
        <v>134443.95000000001</v>
      </c>
      <c r="J311" s="21">
        <f>+F311-I311</f>
        <v>-25734.360000000015</v>
      </c>
      <c r="K311" s="78" t="s">
        <v>1748</v>
      </c>
      <c r="L311" s="40">
        <v>108709.59</v>
      </c>
      <c r="M311" s="40">
        <f t="shared" si="46"/>
        <v>0</v>
      </c>
    </row>
    <row r="312" spans="1:13">
      <c r="A312" s="16">
        <v>92100001</v>
      </c>
      <c r="B312" s="20" t="s">
        <v>1751</v>
      </c>
      <c r="C312" s="21">
        <f>SUMIF(BIVE_CE!$A$2:$A$198,A312,BIVE_CE!$E$2:$E$198)</f>
        <v>6655.9</v>
      </c>
      <c r="D312" s="21">
        <f>SUMIF(BIVE_CE!$A$2:$A$198,A312,BIVE_CE!$F$2:$F$198)</f>
        <v>0</v>
      </c>
      <c r="E312" s="38">
        <f>+C312-D312</f>
        <v>6655.9</v>
      </c>
      <c r="F312" s="37">
        <f>+E312</f>
        <v>6655.9</v>
      </c>
      <c r="G312" s="53">
        <f t="shared" si="50"/>
        <v>0</v>
      </c>
      <c r="H312" s="19"/>
      <c r="I312" s="38"/>
      <c r="J312" s="21">
        <f>+F312-I312</f>
        <v>6655.9</v>
      </c>
      <c r="K312" s="78" t="s">
        <v>1750</v>
      </c>
      <c r="L312" s="40">
        <v>6655.9</v>
      </c>
      <c r="M312" s="40">
        <f t="shared" si="46"/>
        <v>0</v>
      </c>
    </row>
    <row r="313" spans="1:13">
      <c r="A313" s="16">
        <v>92100002</v>
      </c>
      <c r="B313" s="20" t="s">
        <v>2057</v>
      </c>
      <c r="C313" s="21">
        <f>SUMIF(BIVE_CE!$A$2:$A$198,A313,BIVE_CE!$E$2:$E$198)</f>
        <v>0</v>
      </c>
      <c r="D313" s="21">
        <f>SUMIF(BIVE_CE!$A$2:$A$198,A313,BIVE_CE!$F$2:$F$198)</f>
        <v>0</v>
      </c>
      <c r="E313" s="38">
        <f>+C313-D313</f>
        <v>0</v>
      </c>
      <c r="F313" s="37">
        <f>+E313</f>
        <v>0</v>
      </c>
      <c r="G313" s="53">
        <f t="shared" si="50"/>
        <v>0</v>
      </c>
      <c r="H313" s="19"/>
      <c r="I313" s="38"/>
      <c r="J313" s="21">
        <f>+F313-I313</f>
        <v>0</v>
      </c>
      <c r="K313" s="318" t="s">
        <v>1922</v>
      </c>
      <c r="L313" s="40">
        <v>0</v>
      </c>
      <c r="M313" s="40">
        <f t="shared" si="46"/>
        <v>0</v>
      </c>
    </row>
    <row r="314" spans="1:13">
      <c r="A314" s="16">
        <v>92200000</v>
      </c>
      <c r="B314" s="20" t="s">
        <v>2058</v>
      </c>
      <c r="C314" s="21">
        <f>SUMIF(BIVE_CE!$A$2:$A$198,A314,BIVE_CE!$E$2:$E$198)</f>
        <v>0</v>
      </c>
      <c r="D314" s="21">
        <f>SUMIF(BIVE_CE!$A$2:$A$198,A314,BIVE_CE!$F$2:$F$198)</f>
        <v>0</v>
      </c>
      <c r="E314" s="38">
        <f>+C314-D314</f>
        <v>0</v>
      </c>
      <c r="F314" s="37">
        <f>+E314</f>
        <v>0</v>
      </c>
      <c r="G314" s="53">
        <f t="shared" si="50"/>
        <v>0</v>
      </c>
      <c r="H314" s="19"/>
      <c r="I314" s="38"/>
      <c r="J314" s="21">
        <f>+F314-I314</f>
        <v>0</v>
      </c>
      <c r="K314" s="318" t="s">
        <v>1923</v>
      </c>
      <c r="L314" s="40">
        <v>0</v>
      </c>
      <c r="M314" s="40">
        <f t="shared" si="46"/>
        <v>0</v>
      </c>
    </row>
    <row r="315" spans="1:13">
      <c r="A315" s="16">
        <v>92200001</v>
      </c>
      <c r="B315" s="20" t="s">
        <v>2059</v>
      </c>
      <c r="C315" s="21">
        <f>SUMIF(BIVE_CE!$A$2:$A$198,A315,BIVE_CE!$E$2:$E$198)</f>
        <v>0</v>
      </c>
      <c r="D315" s="21">
        <f>SUMIF(BIVE_CE!$A$2:$A$198,A315,BIVE_CE!$F$2:$F$198)</f>
        <v>0</v>
      </c>
      <c r="E315" s="38">
        <f>+C315-D315</f>
        <v>0</v>
      </c>
      <c r="F315" s="37">
        <f>+E315</f>
        <v>0</v>
      </c>
      <c r="G315" s="53">
        <f t="shared" si="50"/>
        <v>0</v>
      </c>
      <c r="H315" s="19"/>
      <c r="I315" s="38"/>
      <c r="J315" s="21">
        <f>+F315-I315</f>
        <v>0</v>
      </c>
      <c r="K315" s="318" t="s">
        <v>1923</v>
      </c>
      <c r="L315" s="40">
        <v>0</v>
      </c>
      <c r="M315" s="40">
        <f t="shared" si="46"/>
        <v>0</v>
      </c>
    </row>
    <row r="316" spans="1:13">
      <c r="A316" s="24"/>
      <c r="B316" s="19"/>
      <c r="C316" s="19"/>
      <c r="D316" s="19"/>
      <c r="E316" s="19"/>
      <c r="F316" s="19"/>
      <c r="G316" s="19"/>
      <c r="H316" s="19"/>
      <c r="I316" s="19"/>
      <c r="J316" s="19"/>
      <c r="K316" s="315"/>
      <c r="L316" s="40"/>
      <c r="M316" s="40">
        <f t="shared" si="46"/>
        <v>0</v>
      </c>
    </row>
    <row r="317" spans="1:13" s="14" customFormat="1" ht="13.5" thickBot="1">
      <c r="A317" s="25"/>
      <c r="B317" s="12" t="s">
        <v>2069</v>
      </c>
      <c r="C317" s="12">
        <f>C285+C290+C299+C296+C302+C306+C310</f>
        <v>369227.95999999996</v>
      </c>
      <c r="D317" s="12">
        <f>D285+D290+D299+D296+D302+D306+D310</f>
        <v>345702.5</v>
      </c>
      <c r="E317" s="12">
        <f>E285+E290+E299+E296+E302+E306+E310</f>
        <v>23525.459999999992</v>
      </c>
      <c r="F317" s="12">
        <f>F285+F290+F299+F296+F302+F306+F310</f>
        <v>23525.459999999992</v>
      </c>
      <c r="G317" s="13">
        <f>F317-E317</f>
        <v>0</v>
      </c>
      <c r="H317" s="12">
        <f>H285+H290+H299+H296+H302+H306+H310</f>
        <v>0</v>
      </c>
      <c r="I317" s="12">
        <f>I285+I290+I299+I296+I302+I306+I310</f>
        <v>51483.210000000021</v>
      </c>
      <c r="J317" s="12">
        <f>J285+J290+J299+J296+J302+J306+J310</f>
        <v>-27957.749999999993</v>
      </c>
      <c r="K317" s="15"/>
      <c r="L317" s="12">
        <v>23525.46</v>
      </c>
      <c r="M317" s="12">
        <f t="shared" si="46"/>
        <v>0</v>
      </c>
    </row>
    <row r="318" spans="1:13" ht="14.25" thickTop="1" thickBot="1">
      <c r="A318" s="26"/>
      <c r="B318" s="27" t="s">
        <v>2070</v>
      </c>
      <c r="C318" s="28">
        <f>C87+C283+C317</f>
        <v>23751560.43</v>
      </c>
      <c r="D318" s="28">
        <f>D87+D283+D317</f>
        <v>23752444.75</v>
      </c>
      <c r="E318" s="28"/>
      <c r="F318" s="28"/>
      <c r="G318" s="29">
        <f>F318-E318</f>
        <v>0</v>
      </c>
      <c r="H318" s="28"/>
      <c r="I318" s="28"/>
      <c r="J318" s="28"/>
      <c r="K318" s="30"/>
      <c r="L318" s="28"/>
      <c r="M318" s="28">
        <f t="shared" si="46"/>
        <v>0</v>
      </c>
    </row>
    <row r="319" spans="1:13" ht="13.5" thickBot="1">
      <c r="A319" s="26"/>
      <c r="B319" s="31" t="s">
        <v>2071</v>
      </c>
      <c r="C319" s="32">
        <f>+C318-BIVE_CE!E199</f>
        <v>0</v>
      </c>
      <c r="D319" s="32">
        <f>+D318-BIVE_CE!F199</f>
        <v>0</v>
      </c>
      <c r="E319" s="32">
        <f>E87-E283-E317</f>
        <v>884.32000000120024</v>
      </c>
      <c r="F319" s="32">
        <f>F87-F283-F317</f>
        <v>884.32000000120024</v>
      </c>
      <c r="G319" s="32">
        <f>G87-G283-G317</f>
        <v>0</v>
      </c>
      <c r="H319" s="33"/>
      <c r="I319" s="32">
        <f>I87-I283-I317</f>
        <v>762.17999999312451</v>
      </c>
      <c r="J319" s="32">
        <f>J87-J283-J317</f>
        <v>122.14000000175292</v>
      </c>
      <c r="K319" s="34"/>
      <c r="L319" s="32">
        <v>1966685.96</v>
      </c>
      <c r="M319" s="32">
        <f t="shared" si="46"/>
        <v>-1965801.6399999987</v>
      </c>
    </row>
  </sheetData>
  <autoFilter ref="A1:M315"/>
  <phoneticPr fontId="3" type="noConversion"/>
  <printOptions gridLines="1"/>
  <pageMargins left="0.22" right="0.21" top="0.32" bottom="0.57999999999999996" header="0.23" footer="0.34"/>
  <pageSetup paperSize="9" scale="90" orientation="landscape" blackAndWhite="1" r:id="rId1"/>
  <headerFooter alignWithMargins="0">
    <oddFooter>&amp;L&amp;F/&amp;A&amp;R&amp;P/&amp;N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T248"/>
  <sheetViews>
    <sheetView tabSelected="1" zoomScale="75" zoomScaleNormal="75" workbookViewId="0">
      <pane xSplit="14" ySplit="4" topLeftCell="O5" activePane="bottomRight" state="frozen"/>
      <selection activeCell="C31" sqref="C31:J31"/>
      <selection pane="topRight" activeCell="C31" sqref="C31:J31"/>
      <selection pane="bottomLeft" activeCell="C31" sqref="C31:J31"/>
      <selection pane="bottomRight" activeCell="J146" sqref="J146"/>
    </sheetView>
  </sheetViews>
  <sheetFormatPr defaultRowHeight="14.25"/>
  <cols>
    <col min="1" max="1" width="3" style="174" customWidth="1"/>
    <col min="2" max="4" width="3.28515625" style="174" customWidth="1"/>
    <col min="5" max="5" width="3.5703125" style="174" customWidth="1"/>
    <col min="6" max="6" width="3.28515625" style="174" customWidth="1"/>
    <col min="7" max="8" width="9.140625" style="174"/>
    <col min="9" max="11" width="14" style="174" customWidth="1"/>
    <col min="12" max="12" width="19.85546875" style="174" customWidth="1"/>
    <col min="13" max="14" width="14" style="174" customWidth="1"/>
    <col min="15" max="15" width="18" style="305" customWidth="1"/>
    <col min="16" max="16" width="19.5703125" style="278" customWidth="1"/>
    <col min="17" max="17" width="15.7109375" style="306" customWidth="1"/>
    <col min="18" max="19" width="14" style="252" customWidth="1"/>
    <col min="20" max="16384" width="9.140625" style="174"/>
  </cols>
  <sheetData>
    <row r="1" spans="1:19" ht="30" customHeight="1">
      <c r="A1" s="376" t="s">
        <v>7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80" t="s">
        <v>1933</v>
      </c>
      <c r="R1" s="380"/>
      <c r="S1" s="253"/>
    </row>
    <row r="2" spans="1:19" ht="14.25" customHeight="1">
      <c r="A2" s="254"/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5"/>
      <c r="P2" s="174"/>
      <c r="Q2" s="254"/>
      <c r="R2" s="254"/>
      <c r="S2" s="254"/>
    </row>
    <row r="3" spans="1:19" ht="30" customHeight="1">
      <c r="A3" s="381" t="s">
        <v>1934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73" t="s">
        <v>4</v>
      </c>
      <c r="P3" s="373" t="s">
        <v>5</v>
      </c>
      <c r="Q3" s="374" t="s">
        <v>6</v>
      </c>
      <c r="R3" s="374"/>
      <c r="S3" s="253"/>
    </row>
    <row r="4" spans="1:19" ht="30" customHeight="1">
      <c r="A4" s="382" t="s">
        <v>1935</v>
      </c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73"/>
      <c r="P4" s="373"/>
      <c r="Q4" s="79" t="s">
        <v>3353</v>
      </c>
      <c r="R4" s="82" t="s">
        <v>1936</v>
      </c>
      <c r="S4" s="253"/>
    </row>
    <row r="5" spans="1:19" ht="15.75" customHeight="1">
      <c r="A5" s="176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256"/>
      <c r="P5" s="256"/>
      <c r="Q5" s="256"/>
      <c r="R5" s="257"/>
      <c r="S5" s="258"/>
    </row>
    <row r="6" spans="1:19" ht="15.75" customHeight="1">
      <c r="A6" s="180" t="s">
        <v>1937</v>
      </c>
      <c r="B6" s="181" t="s">
        <v>1865</v>
      </c>
      <c r="C6" s="182"/>
      <c r="D6" s="182"/>
      <c r="E6" s="182"/>
      <c r="F6" s="182"/>
      <c r="G6" s="182"/>
      <c r="H6" s="183"/>
      <c r="I6" s="183"/>
      <c r="J6" s="183"/>
      <c r="K6" s="183"/>
      <c r="L6" s="183"/>
      <c r="M6" s="183"/>
      <c r="N6" s="183"/>
      <c r="O6" s="259"/>
      <c r="P6" s="259"/>
      <c r="Q6" s="259"/>
      <c r="R6" s="260"/>
      <c r="S6" s="261"/>
    </row>
    <row r="7" spans="1:19" ht="15.75" customHeight="1">
      <c r="A7" s="186"/>
      <c r="B7" s="187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259"/>
      <c r="P7" s="259"/>
      <c r="Q7" s="259"/>
      <c r="R7" s="260"/>
      <c r="S7" s="261"/>
    </row>
    <row r="8" spans="1:19" ht="15.75" customHeight="1">
      <c r="A8" s="188"/>
      <c r="B8" s="189">
        <v>1</v>
      </c>
      <c r="C8" s="190" t="s">
        <v>1866</v>
      </c>
      <c r="D8" s="191"/>
      <c r="E8" s="191"/>
      <c r="F8" s="191"/>
      <c r="G8" s="191"/>
      <c r="H8" s="191"/>
      <c r="I8" s="183"/>
      <c r="J8" s="183"/>
      <c r="K8" s="183"/>
      <c r="L8" s="183"/>
      <c r="M8" s="183"/>
      <c r="N8" s="183"/>
      <c r="O8" s="262">
        <f>SUM(O9:O10)+O17+O22</f>
        <v>17410301</v>
      </c>
      <c r="P8" s="262">
        <f>SUM(P9:P10)+P17+P22</f>
        <v>15582800</v>
      </c>
      <c r="Q8" s="262">
        <f t="shared" ref="Q8:Q33" si="0">O8-P8</f>
        <v>1827501</v>
      </c>
      <c r="R8" s="263">
        <f>Q8/P8</f>
        <v>0.11727680519547193</v>
      </c>
      <c r="S8" s="264"/>
    </row>
    <row r="9" spans="1:19" ht="15.75" customHeight="1">
      <c r="A9" s="194"/>
      <c r="B9" s="195"/>
      <c r="C9" s="183" t="s">
        <v>1947</v>
      </c>
      <c r="D9" s="183" t="s">
        <v>2015</v>
      </c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265"/>
      <c r="P9" s="265"/>
      <c r="Q9" s="265">
        <f t="shared" si="0"/>
        <v>0</v>
      </c>
      <c r="R9" s="266"/>
      <c r="S9" s="267"/>
    </row>
    <row r="10" spans="1:19" ht="15.75" customHeight="1">
      <c r="A10" s="194"/>
      <c r="B10" s="195"/>
      <c r="C10" s="183" t="s">
        <v>1948</v>
      </c>
      <c r="D10" s="183" t="s">
        <v>2016</v>
      </c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268">
        <f>SUM(O11:O16)</f>
        <v>17408636</v>
      </c>
      <c r="P10" s="268">
        <f>SUM(P11:P16)</f>
        <v>15582800</v>
      </c>
      <c r="Q10" s="265">
        <f t="shared" si="0"/>
        <v>1825836</v>
      </c>
      <c r="R10" s="266">
        <f>Q10/P10</f>
        <v>0.11716995661883615</v>
      </c>
      <c r="S10" s="267"/>
    </row>
    <row r="11" spans="1:19" ht="15.75" customHeight="1">
      <c r="A11" s="194"/>
      <c r="B11" s="195"/>
      <c r="C11" s="183"/>
      <c r="D11" s="183" t="s">
        <v>1940</v>
      </c>
      <c r="E11" s="183" t="s">
        <v>2017</v>
      </c>
      <c r="F11" s="183"/>
      <c r="G11" s="183"/>
      <c r="H11" s="183"/>
      <c r="I11" s="183"/>
      <c r="J11" s="183"/>
      <c r="K11" s="183"/>
      <c r="L11" s="183"/>
      <c r="M11" s="183"/>
      <c r="N11" s="183"/>
      <c r="O11" s="269">
        <f>+pivotCE!B5</f>
        <v>5215956</v>
      </c>
      <c r="P11" s="269">
        <f>+pivotCE!C5</f>
        <v>7902012</v>
      </c>
      <c r="Q11" s="269">
        <f t="shared" si="0"/>
        <v>-2686056</v>
      </c>
      <c r="R11" s="270">
        <f>Q11/P11</f>
        <v>-0.33992051644568499</v>
      </c>
      <c r="S11" s="271"/>
    </row>
    <row r="12" spans="1:19" ht="15.75" customHeight="1">
      <c r="A12" s="194"/>
      <c r="B12" s="195"/>
      <c r="C12" s="183"/>
      <c r="D12" s="183" t="s">
        <v>1941</v>
      </c>
      <c r="E12" s="183" t="s">
        <v>2018</v>
      </c>
      <c r="F12" s="183"/>
      <c r="G12" s="183"/>
      <c r="H12" s="183"/>
      <c r="I12" s="183"/>
      <c r="J12" s="183"/>
      <c r="K12" s="183"/>
      <c r="L12" s="183"/>
      <c r="M12" s="183"/>
      <c r="N12" s="183"/>
      <c r="O12" s="272"/>
      <c r="P12" s="272"/>
      <c r="Q12" s="272">
        <f t="shared" si="0"/>
        <v>0</v>
      </c>
      <c r="R12" s="270"/>
      <c r="S12" s="271"/>
    </row>
    <row r="13" spans="1:19" ht="15.75" customHeight="1">
      <c r="A13" s="194"/>
      <c r="B13" s="195"/>
      <c r="C13" s="183"/>
      <c r="D13" s="183" t="s">
        <v>1942</v>
      </c>
      <c r="E13" s="183" t="s">
        <v>2019</v>
      </c>
      <c r="F13" s="183"/>
      <c r="G13" s="183"/>
      <c r="H13" s="183"/>
      <c r="I13" s="183"/>
      <c r="J13" s="183"/>
      <c r="K13" s="183"/>
      <c r="L13" s="183"/>
      <c r="M13" s="183"/>
      <c r="N13" s="183"/>
      <c r="O13" s="272"/>
      <c r="P13" s="272"/>
      <c r="Q13" s="272">
        <f t="shared" si="0"/>
        <v>0</v>
      </c>
      <c r="R13" s="270"/>
      <c r="S13" s="271"/>
    </row>
    <row r="14" spans="1:19" ht="15.75" customHeight="1">
      <c r="A14" s="194"/>
      <c r="B14" s="195"/>
      <c r="C14" s="183"/>
      <c r="D14" s="183" t="s">
        <v>1943</v>
      </c>
      <c r="E14" s="183" t="s">
        <v>2020</v>
      </c>
      <c r="F14" s="183"/>
      <c r="G14" s="183"/>
      <c r="H14" s="183"/>
      <c r="I14" s="183"/>
      <c r="J14" s="183"/>
      <c r="K14" s="183"/>
      <c r="L14" s="183"/>
      <c r="M14" s="183"/>
      <c r="N14" s="183"/>
      <c r="O14" s="272">
        <f>+pivotCE!B6</f>
        <v>2549870</v>
      </c>
      <c r="P14" s="272">
        <f>+pivotCE!C6</f>
        <v>0</v>
      </c>
      <c r="Q14" s="272">
        <f t="shared" si="0"/>
        <v>2549870</v>
      </c>
      <c r="R14" s="270">
        <v>1</v>
      </c>
      <c r="S14" s="271"/>
    </row>
    <row r="15" spans="1:19" ht="15.75" customHeight="1">
      <c r="A15" s="188"/>
      <c r="B15" s="189"/>
      <c r="C15" s="190"/>
      <c r="D15" s="183" t="s">
        <v>1944</v>
      </c>
      <c r="E15" s="183" t="s">
        <v>1867</v>
      </c>
      <c r="F15" s="183"/>
      <c r="G15" s="191"/>
      <c r="H15" s="191"/>
      <c r="I15" s="183"/>
      <c r="J15" s="183"/>
      <c r="K15" s="183"/>
      <c r="L15" s="183"/>
      <c r="M15" s="183"/>
      <c r="N15" s="183"/>
      <c r="O15" s="272"/>
      <c r="P15" s="272"/>
      <c r="Q15" s="272">
        <f t="shared" si="0"/>
        <v>0</v>
      </c>
      <c r="R15" s="270"/>
      <c r="S15" s="271"/>
    </row>
    <row r="16" spans="1:19" ht="15.75" customHeight="1">
      <c r="A16" s="188"/>
      <c r="B16" s="189"/>
      <c r="C16" s="190"/>
      <c r="D16" s="183" t="s">
        <v>1949</v>
      </c>
      <c r="E16" s="183" t="s">
        <v>1179</v>
      </c>
      <c r="F16" s="183"/>
      <c r="G16" s="191"/>
      <c r="H16" s="191"/>
      <c r="I16" s="183"/>
      <c r="J16" s="183"/>
      <c r="K16" s="183"/>
      <c r="L16" s="183"/>
      <c r="M16" s="183"/>
      <c r="N16" s="183"/>
      <c r="O16" s="272">
        <f>+pivotCE!B7</f>
        <v>9642810</v>
      </c>
      <c r="P16" s="272">
        <f>+pivotCE!C7</f>
        <v>7680788</v>
      </c>
      <c r="Q16" s="272">
        <f t="shared" si="0"/>
        <v>1962022</v>
      </c>
      <c r="R16" s="270">
        <f>Q16/P16</f>
        <v>0.25544540482044292</v>
      </c>
      <c r="S16" s="271"/>
    </row>
    <row r="17" spans="1:19" ht="15.75" customHeight="1">
      <c r="A17" s="194"/>
      <c r="B17" s="195"/>
      <c r="C17" s="183" t="s">
        <v>1957</v>
      </c>
      <c r="D17" s="183" t="s">
        <v>2021</v>
      </c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273">
        <f>SUM(O18:O21)</f>
        <v>0</v>
      </c>
      <c r="P17" s="273">
        <v>0</v>
      </c>
      <c r="Q17" s="273">
        <f t="shared" si="0"/>
        <v>0</v>
      </c>
      <c r="R17" s="266"/>
      <c r="S17" s="267"/>
    </row>
    <row r="18" spans="1:19" ht="15.75" customHeight="1">
      <c r="A18" s="194"/>
      <c r="B18" s="195"/>
      <c r="C18" s="183"/>
      <c r="D18" s="183" t="s">
        <v>1940</v>
      </c>
      <c r="E18" s="183" t="s">
        <v>1868</v>
      </c>
      <c r="F18" s="183"/>
      <c r="G18" s="183"/>
      <c r="H18" s="183"/>
      <c r="I18" s="183"/>
      <c r="J18" s="183"/>
      <c r="K18" s="183"/>
      <c r="L18" s="183"/>
      <c r="M18" s="183"/>
      <c r="N18" s="183"/>
      <c r="O18" s="272">
        <v>0</v>
      </c>
      <c r="P18" s="272">
        <v>0</v>
      </c>
      <c r="Q18" s="272">
        <f t="shared" si="0"/>
        <v>0</v>
      </c>
      <c r="R18" s="270"/>
      <c r="S18" s="271"/>
    </row>
    <row r="19" spans="1:19" ht="15.75" customHeight="1">
      <c r="A19" s="194"/>
      <c r="B19" s="195"/>
      <c r="C19" s="183"/>
      <c r="D19" s="183" t="s">
        <v>1941</v>
      </c>
      <c r="E19" s="183" t="s">
        <v>1869</v>
      </c>
      <c r="F19" s="183"/>
      <c r="G19" s="183"/>
      <c r="H19" s="183"/>
      <c r="I19" s="183"/>
      <c r="J19" s="183"/>
      <c r="K19" s="183"/>
      <c r="L19" s="183"/>
      <c r="M19" s="183"/>
      <c r="N19" s="183"/>
      <c r="O19" s="272">
        <v>0</v>
      </c>
      <c r="P19" s="272">
        <v>0</v>
      </c>
      <c r="Q19" s="272">
        <f t="shared" si="0"/>
        <v>0</v>
      </c>
      <c r="R19" s="270"/>
      <c r="S19" s="271"/>
    </row>
    <row r="20" spans="1:19" ht="15.75" customHeight="1">
      <c r="A20" s="194"/>
      <c r="B20" s="195"/>
      <c r="C20" s="183"/>
      <c r="D20" s="183" t="s">
        <v>1942</v>
      </c>
      <c r="E20" s="183" t="s">
        <v>2022</v>
      </c>
      <c r="F20" s="183"/>
      <c r="G20" s="183"/>
      <c r="H20" s="183"/>
      <c r="I20" s="183"/>
      <c r="J20" s="183"/>
      <c r="K20" s="183"/>
      <c r="L20" s="183"/>
      <c r="M20" s="183"/>
      <c r="N20" s="183"/>
      <c r="O20" s="272">
        <v>0</v>
      </c>
      <c r="P20" s="272">
        <v>0</v>
      </c>
      <c r="Q20" s="272">
        <f t="shared" si="0"/>
        <v>0</v>
      </c>
      <c r="R20" s="270"/>
      <c r="S20" s="271"/>
    </row>
    <row r="21" spans="1:19" ht="15.75" customHeight="1">
      <c r="A21" s="194"/>
      <c r="B21" s="195"/>
      <c r="C21" s="183"/>
      <c r="D21" s="183" t="s">
        <v>1943</v>
      </c>
      <c r="E21" s="183" t="s">
        <v>1870</v>
      </c>
      <c r="F21" s="183"/>
      <c r="G21" s="183"/>
      <c r="H21" s="183"/>
      <c r="I21" s="183"/>
      <c r="J21" s="183"/>
      <c r="K21" s="183"/>
      <c r="L21" s="183"/>
      <c r="M21" s="183"/>
      <c r="N21" s="183"/>
      <c r="O21" s="272">
        <v>0</v>
      </c>
      <c r="P21" s="272">
        <v>0</v>
      </c>
      <c r="Q21" s="272">
        <f t="shared" si="0"/>
        <v>0</v>
      </c>
      <c r="R21" s="270"/>
      <c r="S21" s="271"/>
    </row>
    <row r="22" spans="1:19" ht="15.75" customHeight="1">
      <c r="A22" s="194"/>
      <c r="B22" s="195"/>
      <c r="C22" s="183" t="s">
        <v>1958</v>
      </c>
      <c r="D22" s="183" t="s">
        <v>2023</v>
      </c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274">
        <f>+pivotCE!B8</f>
        <v>1665</v>
      </c>
      <c r="P22" s="274">
        <f>+pivotCE!C8</f>
        <v>0</v>
      </c>
      <c r="Q22" s="274">
        <f t="shared" si="0"/>
        <v>1665</v>
      </c>
      <c r="R22" s="266">
        <v>1</v>
      </c>
      <c r="S22" s="267"/>
    </row>
    <row r="23" spans="1:19" ht="15.75" customHeight="1">
      <c r="A23" s="188"/>
      <c r="B23" s="189">
        <v>2</v>
      </c>
      <c r="C23" s="190" t="s">
        <v>1772</v>
      </c>
      <c r="D23" s="191"/>
      <c r="E23" s="191"/>
      <c r="F23" s="191"/>
      <c r="G23" s="191"/>
      <c r="H23" s="191"/>
      <c r="I23" s="183"/>
      <c r="J23" s="183"/>
      <c r="K23" s="183"/>
      <c r="L23" s="183"/>
      <c r="M23" s="183"/>
      <c r="N23" s="183"/>
      <c r="O23" s="275">
        <v>0</v>
      </c>
      <c r="P23" s="275">
        <v>0</v>
      </c>
      <c r="Q23" s="275">
        <f t="shared" si="0"/>
        <v>0</v>
      </c>
      <c r="R23" s="276"/>
      <c r="S23" s="267"/>
    </row>
    <row r="24" spans="1:19" ht="15.75" customHeight="1">
      <c r="A24" s="188"/>
      <c r="B24" s="189">
        <v>3</v>
      </c>
      <c r="C24" s="190" t="s">
        <v>1773</v>
      </c>
      <c r="D24" s="191"/>
      <c r="E24" s="191"/>
      <c r="F24" s="191"/>
      <c r="G24" s="191"/>
      <c r="H24" s="191"/>
      <c r="I24" s="183"/>
      <c r="J24" s="183"/>
      <c r="K24" s="183"/>
      <c r="L24" s="183"/>
      <c r="M24" s="183"/>
      <c r="N24" s="183"/>
      <c r="O24" s="262">
        <f>+pivotCE!B10</f>
        <v>1697174</v>
      </c>
      <c r="P24" s="262">
        <f>+pivotCE!C10</f>
        <v>2005076</v>
      </c>
      <c r="Q24" s="262">
        <f t="shared" si="0"/>
        <v>-307902</v>
      </c>
      <c r="R24" s="263">
        <f>Q24/P24</f>
        <v>-0.15356126151826663</v>
      </c>
      <c r="S24" s="267"/>
    </row>
    <row r="25" spans="1:19" ht="15.75" customHeight="1">
      <c r="A25" s="188"/>
      <c r="B25" s="189">
        <v>4</v>
      </c>
      <c r="C25" s="190" t="s">
        <v>1871</v>
      </c>
      <c r="D25" s="191"/>
      <c r="E25" s="191"/>
      <c r="F25" s="191"/>
      <c r="G25" s="191"/>
      <c r="H25" s="191"/>
      <c r="I25" s="183"/>
      <c r="J25" s="183"/>
      <c r="K25" s="183"/>
      <c r="L25" s="183"/>
      <c r="M25" s="183"/>
      <c r="N25" s="183"/>
      <c r="O25" s="262">
        <f>SUM(O26:O28)</f>
        <v>0</v>
      </c>
      <c r="P25" s="262">
        <v>0</v>
      </c>
      <c r="Q25" s="262">
        <f t="shared" si="0"/>
        <v>0</v>
      </c>
      <c r="R25" s="263"/>
      <c r="S25" s="267"/>
    </row>
    <row r="26" spans="1:19" ht="15.75" customHeight="1">
      <c r="A26" s="194"/>
      <c r="B26" s="183"/>
      <c r="C26" s="183" t="s">
        <v>1947</v>
      </c>
      <c r="D26" s="183" t="s">
        <v>2024</v>
      </c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265">
        <v>0</v>
      </c>
      <c r="P26" s="265">
        <v>0</v>
      </c>
      <c r="Q26" s="265">
        <f t="shared" si="0"/>
        <v>0</v>
      </c>
      <c r="R26" s="266"/>
      <c r="S26" s="267"/>
    </row>
    <row r="27" spans="1:19" ht="15.75" customHeight="1">
      <c r="A27" s="194"/>
      <c r="B27" s="183"/>
      <c r="C27" s="183" t="s">
        <v>1948</v>
      </c>
      <c r="D27" s="183" t="s">
        <v>2025</v>
      </c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265">
        <v>0</v>
      </c>
      <c r="P27" s="265">
        <v>0</v>
      </c>
      <c r="Q27" s="265">
        <f t="shared" si="0"/>
        <v>0</v>
      </c>
      <c r="R27" s="266"/>
      <c r="S27" s="267"/>
    </row>
    <row r="28" spans="1:19" ht="15.75" customHeight="1">
      <c r="A28" s="194"/>
      <c r="B28" s="183"/>
      <c r="C28" s="183" t="s">
        <v>1957</v>
      </c>
      <c r="D28" s="183" t="s">
        <v>2026</v>
      </c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265">
        <v>0</v>
      </c>
      <c r="P28" s="265">
        <v>0</v>
      </c>
      <c r="Q28" s="265">
        <f t="shared" si="0"/>
        <v>0</v>
      </c>
      <c r="R28" s="266"/>
      <c r="S28" s="267"/>
    </row>
    <row r="29" spans="1:19" ht="15.75" customHeight="1">
      <c r="A29" s="188"/>
      <c r="B29" s="189">
        <v>5</v>
      </c>
      <c r="C29" s="190" t="s">
        <v>1208</v>
      </c>
      <c r="D29" s="191"/>
      <c r="E29" s="191"/>
      <c r="F29" s="191"/>
      <c r="G29" s="191"/>
      <c r="H29" s="191"/>
      <c r="I29" s="183"/>
      <c r="J29" s="183"/>
      <c r="K29" s="183"/>
      <c r="L29" s="183"/>
      <c r="M29" s="183"/>
      <c r="N29" s="183"/>
      <c r="O29" s="262">
        <f>+pivotCE!B12</f>
        <v>4258776</v>
      </c>
      <c r="P29" s="262">
        <f>+pivotCE!C12</f>
        <v>3795824</v>
      </c>
      <c r="Q29" s="262">
        <f t="shared" si="0"/>
        <v>462952</v>
      </c>
      <c r="R29" s="263">
        <f>Q29/P29</f>
        <v>0.12196350515724649</v>
      </c>
      <c r="S29" s="267"/>
    </row>
    <row r="30" spans="1:19" ht="15.75" customHeight="1">
      <c r="A30" s="188"/>
      <c r="B30" s="189">
        <v>6</v>
      </c>
      <c r="C30" s="190" t="s">
        <v>1872</v>
      </c>
      <c r="D30" s="191"/>
      <c r="E30" s="191"/>
      <c r="F30" s="191"/>
      <c r="G30" s="191"/>
      <c r="H30" s="191"/>
      <c r="I30" s="183"/>
      <c r="J30" s="183"/>
      <c r="K30" s="183"/>
      <c r="L30" s="183"/>
      <c r="M30" s="183"/>
      <c r="N30" s="183"/>
      <c r="O30" s="262">
        <v>0</v>
      </c>
      <c r="P30" s="262">
        <v>0</v>
      </c>
      <c r="Q30" s="262">
        <f t="shared" si="0"/>
        <v>0</v>
      </c>
      <c r="R30" s="263"/>
      <c r="S30" s="267"/>
    </row>
    <row r="31" spans="1:19" ht="15.75" customHeight="1">
      <c r="A31" s="188"/>
      <c r="B31" s="189">
        <v>7</v>
      </c>
      <c r="C31" s="190" t="s">
        <v>2027</v>
      </c>
      <c r="D31" s="191"/>
      <c r="E31" s="191"/>
      <c r="F31" s="191"/>
      <c r="G31" s="191"/>
      <c r="H31" s="191"/>
      <c r="I31" s="183"/>
      <c r="J31" s="183"/>
      <c r="K31" s="183"/>
      <c r="L31" s="183"/>
      <c r="M31" s="183"/>
      <c r="N31" s="183"/>
      <c r="O31" s="262">
        <f>+pivotCE!B13</f>
        <v>29393</v>
      </c>
      <c r="P31" s="262">
        <f>+pivotCE!C13</f>
        <v>122981</v>
      </c>
      <c r="Q31" s="262">
        <f t="shared" si="0"/>
        <v>-93588</v>
      </c>
      <c r="R31" s="263">
        <f>+Q31/P31</f>
        <v>-0.76099560094648766</v>
      </c>
      <c r="S31" s="267"/>
    </row>
    <row r="32" spans="1:19" ht="15.75" customHeight="1">
      <c r="A32" s="188"/>
      <c r="B32" s="189">
        <v>8</v>
      </c>
      <c r="C32" s="190" t="s">
        <v>1873</v>
      </c>
      <c r="D32" s="191"/>
      <c r="E32" s="191"/>
      <c r="F32" s="191"/>
      <c r="G32" s="191"/>
      <c r="H32" s="191"/>
      <c r="I32" s="183"/>
      <c r="J32" s="183"/>
      <c r="K32" s="183"/>
      <c r="L32" s="183"/>
      <c r="M32" s="183"/>
      <c r="N32" s="183"/>
      <c r="O32" s="275">
        <v>0</v>
      </c>
      <c r="P32" s="275">
        <v>0</v>
      </c>
      <c r="Q32" s="275">
        <f t="shared" si="0"/>
        <v>0</v>
      </c>
      <c r="R32" s="260"/>
      <c r="S32" s="267"/>
    </row>
    <row r="33" spans="1:19" ht="15.75" customHeight="1">
      <c r="A33" s="188"/>
      <c r="B33" s="189">
        <v>9</v>
      </c>
      <c r="C33" s="190" t="s">
        <v>1579</v>
      </c>
      <c r="D33" s="191"/>
      <c r="E33" s="191"/>
      <c r="F33" s="191"/>
      <c r="G33" s="191"/>
      <c r="H33" s="191"/>
      <c r="I33" s="183"/>
      <c r="J33" s="183"/>
      <c r="K33" s="183"/>
      <c r="L33" s="183"/>
      <c r="M33" s="183"/>
      <c r="N33" s="183"/>
      <c r="O33" s="262">
        <f>+pivotCE!B11</f>
        <v>11098</v>
      </c>
      <c r="P33" s="262">
        <f>+pivotCE!C11</f>
        <v>4099</v>
      </c>
      <c r="Q33" s="262">
        <f t="shared" si="0"/>
        <v>6999</v>
      </c>
      <c r="R33" s="263">
        <f>Q33/P33</f>
        <v>1.7074896316174677</v>
      </c>
      <c r="S33" s="267"/>
    </row>
    <row r="34" spans="1:19" ht="15.75" customHeight="1">
      <c r="A34" s="243"/>
      <c r="B34" s="244"/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77"/>
      <c r="P34" s="277"/>
      <c r="Q34" s="277"/>
      <c r="R34" s="260"/>
      <c r="S34" s="278"/>
    </row>
    <row r="35" spans="1:19" s="207" customFormat="1" ht="15.75" customHeight="1">
      <c r="A35" s="203" t="s">
        <v>1959</v>
      </c>
      <c r="B35" s="203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79">
        <f>O8+O23+O24+O25+O29+O30+O31+O32+O33</f>
        <v>23406742</v>
      </c>
      <c r="P35" s="279">
        <f>P8+P23+P24+P25+P29+P30+P31+P32+P33</f>
        <v>21510780</v>
      </c>
      <c r="Q35" s="279">
        <f>O35-P35</f>
        <v>1895962</v>
      </c>
      <c r="R35" s="280">
        <f>Q35/P35</f>
        <v>8.8140086040580587E-2</v>
      </c>
      <c r="S35" s="281"/>
    </row>
    <row r="36" spans="1:19" ht="15.75" customHeight="1">
      <c r="A36" s="282"/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68"/>
      <c r="P36" s="268"/>
      <c r="Q36" s="268"/>
      <c r="R36" s="260"/>
      <c r="S36" s="278"/>
    </row>
    <row r="37" spans="1:19" ht="15.75" customHeight="1">
      <c r="A37" s="180" t="s">
        <v>1960</v>
      </c>
      <c r="B37" s="181" t="s">
        <v>1874</v>
      </c>
      <c r="C37" s="182"/>
      <c r="D37" s="182"/>
      <c r="E37" s="182"/>
      <c r="F37" s="182"/>
      <c r="G37" s="182"/>
      <c r="H37" s="183"/>
      <c r="I37" s="183"/>
      <c r="J37" s="183"/>
      <c r="K37" s="183"/>
      <c r="L37" s="183"/>
      <c r="M37" s="183"/>
      <c r="N37" s="183"/>
      <c r="O37" s="268"/>
      <c r="P37" s="268"/>
      <c r="Q37" s="268"/>
      <c r="R37" s="260"/>
      <c r="S37" s="278"/>
    </row>
    <row r="38" spans="1:19" ht="15.75" customHeight="1">
      <c r="A38" s="186"/>
      <c r="B38" s="187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268"/>
      <c r="P38" s="268"/>
      <c r="Q38" s="268"/>
      <c r="R38" s="260"/>
      <c r="S38" s="278"/>
    </row>
    <row r="39" spans="1:19" ht="15.75" customHeight="1">
      <c r="A39" s="188"/>
      <c r="B39" s="189">
        <v>1</v>
      </c>
      <c r="C39" s="190" t="s">
        <v>1875</v>
      </c>
      <c r="D39" s="191"/>
      <c r="E39" s="191"/>
      <c r="F39" s="191"/>
      <c r="G39" s="191"/>
      <c r="H39" s="191"/>
      <c r="I39" s="183"/>
      <c r="J39" s="183"/>
      <c r="K39" s="183"/>
      <c r="L39" s="183"/>
      <c r="M39" s="183"/>
      <c r="N39" s="183"/>
      <c r="O39" s="262">
        <f>SUM(O40:O41)</f>
        <v>205448</v>
      </c>
      <c r="P39" s="262">
        <f>SUM(P40:P41)</f>
        <v>51683</v>
      </c>
      <c r="Q39" s="262">
        <f t="shared" ref="Q39:Q85" si="1">O39-P39</f>
        <v>153765</v>
      </c>
      <c r="R39" s="263">
        <f>Q39/P39</f>
        <v>2.9751562409302865</v>
      </c>
      <c r="S39" s="278"/>
    </row>
    <row r="40" spans="1:19" ht="15.75" customHeight="1">
      <c r="A40" s="194"/>
      <c r="B40" s="183"/>
      <c r="C40" s="195" t="s">
        <v>1947</v>
      </c>
      <c r="D40" s="183" t="s">
        <v>1583</v>
      </c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265">
        <f>+pivotCE!B14</f>
        <v>60768</v>
      </c>
      <c r="P40" s="265">
        <f>+pivotCE!C14</f>
        <v>0</v>
      </c>
      <c r="Q40" s="265">
        <f t="shared" si="1"/>
        <v>60768</v>
      </c>
      <c r="R40" s="266">
        <v>1</v>
      </c>
      <c r="S40" s="267"/>
    </row>
    <row r="41" spans="1:19" ht="15.75" customHeight="1">
      <c r="A41" s="194"/>
      <c r="B41" s="183"/>
      <c r="C41" s="195" t="s">
        <v>1948</v>
      </c>
      <c r="D41" s="183" t="s">
        <v>1586</v>
      </c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265">
        <f>+pivotCE!B15</f>
        <v>144680</v>
      </c>
      <c r="P41" s="265">
        <f>+pivotCE!C15</f>
        <v>51683</v>
      </c>
      <c r="Q41" s="265">
        <f t="shared" si="1"/>
        <v>92997</v>
      </c>
      <c r="R41" s="266">
        <f>Q41/P41</f>
        <v>1.7993731014066521</v>
      </c>
      <c r="S41" s="267"/>
    </row>
    <row r="42" spans="1:19" ht="15.75" customHeight="1">
      <c r="A42" s="194"/>
      <c r="B42" s="189">
        <v>2</v>
      </c>
      <c r="C42" s="190" t="s">
        <v>1876</v>
      </c>
      <c r="D42" s="183"/>
      <c r="E42" s="183"/>
      <c r="F42" s="183"/>
      <c r="G42" s="183"/>
      <c r="H42" s="183"/>
      <c r="I42" s="183"/>
      <c r="J42" s="183"/>
      <c r="K42" s="183"/>
      <c r="L42" s="183"/>
      <c r="M42" s="284"/>
      <c r="N42" s="183"/>
      <c r="O42" s="262">
        <f>SUM(O43:O59)</f>
        <v>14260153</v>
      </c>
      <c r="P42" s="262">
        <f>SUM(P43:P59)</f>
        <v>13059452</v>
      </c>
      <c r="Q42" s="262">
        <f t="shared" si="1"/>
        <v>1200701</v>
      </c>
      <c r="R42" s="263">
        <f>Q42/P42</f>
        <v>9.1941147300820897E-2</v>
      </c>
      <c r="S42" s="278"/>
    </row>
    <row r="43" spans="1:19" ht="15.75" customHeight="1">
      <c r="A43" s="194"/>
      <c r="B43" s="183"/>
      <c r="C43" s="195" t="s">
        <v>1947</v>
      </c>
      <c r="D43" s="183" t="s">
        <v>2028</v>
      </c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265"/>
      <c r="P43" s="265"/>
      <c r="Q43" s="265">
        <f t="shared" si="1"/>
        <v>0</v>
      </c>
      <c r="R43" s="266"/>
      <c r="S43" s="267"/>
    </row>
    <row r="44" spans="1:19" ht="15.75" customHeight="1">
      <c r="A44" s="194"/>
      <c r="B44" s="183"/>
      <c r="C44" s="195" t="s">
        <v>1948</v>
      </c>
      <c r="D44" s="183" t="s">
        <v>2029</v>
      </c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265"/>
      <c r="P44" s="265"/>
      <c r="Q44" s="265">
        <f t="shared" si="1"/>
        <v>0</v>
      </c>
      <c r="R44" s="266"/>
      <c r="S44" s="267"/>
    </row>
    <row r="45" spans="1:19" ht="15.75" customHeight="1">
      <c r="A45" s="194"/>
      <c r="B45" s="183"/>
      <c r="C45" s="195" t="s">
        <v>1957</v>
      </c>
      <c r="D45" s="183" t="s">
        <v>1592</v>
      </c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265"/>
      <c r="P45" s="265"/>
      <c r="Q45" s="265">
        <f t="shared" si="1"/>
        <v>0</v>
      </c>
      <c r="R45" s="266"/>
      <c r="S45" s="267"/>
    </row>
    <row r="46" spans="1:19" ht="15.75" customHeight="1">
      <c r="A46" s="194"/>
      <c r="B46" s="183"/>
      <c r="C46" s="195" t="s">
        <v>1958</v>
      </c>
      <c r="D46" s="183" t="s">
        <v>1877</v>
      </c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265"/>
      <c r="P46" s="265"/>
      <c r="Q46" s="265">
        <f t="shared" si="1"/>
        <v>0</v>
      </c>
      <c r="R46" s="266"/>
      <c r="S46" s="267"/>
    </row>
    <row r="47" spans="1:19" ht="15.75" customHeight="1">
      <c r="A47" s="194"/>
      <c r="B47" s="183"/>
      <c r="C47" s="195" t="s">
        <v>2003</v>
      </c>
      <c r="D47" s="183" t="s">
        <v>1878</v>
      </c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265"/>
      <c r="P47" s="265"/>
      <c r="Q47" s="265">
        <f t="shared" si="1"/>
        <v>0</v>
      </c>
      <c r="R47" s="266"/>
      <c r="S47" s="267"/>
    </row>
    <row r="48" spans="1:19" ht="15.75" customHeight="1">
      <c r="A48" s="194"/>
      <c r="B48" s="183"/>
      <c r="C48" s="195" t="s">
        <v>2004</v>
      </c>
      <c r="D48" s="183" t="s">
        <v>1879</v>
      </c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265"/>
      <c r="P48" s="265"/>
      <c r="Q48" s="265">
        <f t="shared" si="1"/>
        <v>0</v>
      </c>
      <c r="R48" s="266"/>
      <c r="S48" s="267"/>
    </row>
    <row r="49" spans="1:20" ht="15.75" customHeight="1">
      <c r="A49" s="194"/>
      <c r="B49" s="183"/>
      <c r="C49" s="195" t="s">
        <v>2005</v>
      </c>
      <c r="D49" s="183" t="s">
        <v>1880</v>
      </c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265"/>
      <c r="P49" s="265"/>
      <c r="Q49" s="265">
        <f t="shared" si="1"/>
        <v>0</v>
      </c>
      <c r="R49" s="266"/>
      <c r="S49" s="267"/>
    </row>
    <row r="50" spans="1:20" ht="15.75" customHeight="1">
      <c r="A50" s="194"/>
      <c r="B50" s="183"/>
      <c r="C50" s="195" t="s">
        <v>2030</v>
      </c>
      <c r="D50" s="183" t="s">
        <v>1881</v>
      </c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265"/>
      <c r="P50" s="265"/>
      <c r="Q50" s="265">
        <f t="shared" si="1"/>
        <v>0</v>
      </c>
      <c r="R50" s="266"/>
      <c r="S50" s="267"/>
    </row>
    <row r="51" spans="1:20" ht="15.75" customHeight="1">
      <c r="A51" s="194"/>
      <c r="B51" s="183"/>
      <c r="C51" s="195" t="s">
        <v>2031</v>
      </c>
      <c r="D51" s="183" t="s">
        <v>1882</v>
      </c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265"/>
      <c r="P51" s="265"/>
      <c r="Q51" s="265">
        <f t="shared" si="1"/>
        <v>0</v>
      </c>
      <c r="R51" s="266"/>
      <c r="S51" s="267"/>
    </row>
    <row r="52" spans="1:20" ht="15.75" customHeight="1">
      <c r="A52" s="194"/>
      <c r="B52" s="183"/>
      <c r="C52" s="195" t="s">
        <v>2032</v>
      </c>
      <c r="D52" s="183" t="s">
        <v>1883</v>
      </c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265"/>
      <c r="P52" s="265"/>
      <c r="Q52" s="265">
        <f t="shared" si="1"/>
        <v>0</v>
      </c>
      <c r="R52" s="266"/>
      <c r="S52" s="267"/>
    </row>
    <row r="53" spans="1:20" ht="15.75" customHeight="1">
      <c r="A53" s="194"/>
      <c r="B53" s="183"/>
      <c r="C53" s="195" t="s">
        <v>2033</v>
      </c>
      <c r="D53" s="183" t="s">
        <v>1884</v>
      </c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265"/>
      <c r="P53" s="265"/>
      <c r="Q53" s="265">
        <f t="shared" si="1"/>
        <v>0</v>
      </c>
      <c r="R53" s="266"/>
      <c r="S53" s="267"/>
    </row>
    <row r="54" spans="1:20" ht="15.75" customHeight="1">
      <c r="A54" s="194"/>
      <c r="B54" s="183"/>
      <c r="C54" s="195" t="s">
        <v>2034</v>
      </c>
      <c r="D54" s="183" t="s">
        <v>2035</v>
      </c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265">
        <f>+pivotCE!B16</f>
        <v>11500929</v>
      </c>
      <c r="P54" s="265">
        <f>+pivotCE!C16</f>
        <v>10046323</v>
      </c>
      <c r="Q54" s="265">
        <f t="shared" si="1"/>
        <v>1454606</v>
      </c>
      <c r="R54" s="266">
        <f>Q54/P54</f>
        <v>0.14478988979350951</v>
      </c>
      <c r="S54" s="267"/>
    </row>
    <row r="55" spans="1:20" ht="15.75" customHeight="1">
      <c r="A55" s="194"/>
      <c r="B55" s="183"/>
      <c r="C55" s="195" t="s">
        <v>2036</v>
      </c>
      <c r="D55" s="183" t="s">
        <v>2037</v>
      </c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265"/>
      <c r="P55" s="265"/>
      <c r="Q55" s="265">
        <f t="shared" si="1"/>
        <v>0</v>
      </c>
      <c r="R55" s="266"/>
      <c r="S55" s="267"/>
    </row>
    <row r="56" spans="1:20" ht="15.75" customHeight="1">
      <c r="A56" s="194"/>
      <c r="B56" s="183"/>
      <c r="C56" s="195" t="s">
        <v>2038</v>
      </c>
      <c r="D56" s="183" t="s">
        <v>1620</v>
      </c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265">
        <f>+pivotCE!B17</f>
        <v>2759224</v>
      </c>
      <c r="P56" s="265">
        <f>+pivotCE!C17</f>
        <v>3013129</v>
      </c>
      <c r="Q56" s="265">
        <f t="shared" si="1"/>
        <v>-253905</v>
      </c>
      <c r="R56" s="266">
        <f>Q56/P56</f>
        <v>-8.4266222919762143E-2</v>
      </c>
      <c r="S56" s="267"/>
    </row>
    <row r="57" spans="1:20" ht="15.75" customHeight="1">
      <c r="A57" s="194"/>
      <c r="B57" s="183"/>
      <c r="C57" s="195" t="s">
        <v>2039</v>
      </c>
      <c r="D57" s="183" t="s">
        <v>1885</v>
      </c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265"/>
      <c r="P57" s="265"/>
      <c r="Q57" s="265">
        <f t="shared" si="1"/>
        <v>0</v>
      </c>
      <c r="R57" s="266"/>
      <c r="S57" s="267"/>
    </row>
    <row r="58" spans="1:20" ht="15.75" customHeight="1">
      <c r="A58" s="194"/>
      <c r="B58" s="183"/>
      <c r="C58" s="195" t="s">
        <v>2040</v>
      </c>
      <c r="D58" s="183" t="s">
        <v>1886</v>
      </c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265"/>
      <c r="P58" s="265"/>
      <c r="Q58" s="265">
        <f t="shared" si="1"/>
        <v>0</v>
      </c>
      <c r="R58" s="266"/>
      <c r="S58" s="267"/>
    </row>
    <row r="59" spans="1:20" ht="15.75" customHeight="1">
      <c r="A59" s="194"/>
      <c r="B59" s="183"/>
      <c r="C59" s="195" t="s">
        <v>2041</v>
      </c>
      <c r="D59" s="183" t="s">
        <v>1887</v>
      </c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274"/>
      <c r="P59" s="274"/>
      <c r="Q59" s="274">
        <f t="shared" si="1"/>
        <v>0</v>
      </c>
      <c r="R59" s="266"/>
      <c r="S59" s="267"/>
    </row>
    <row r="60" spans="1:20" ht="15.75" customHeight="1">
      <c r="A60" s="194"/>
      <c r="B60" s="189">
        <v>3</v>
      </c>
      <c r="C60" s="190" t="s">
        <v>1888</v>
      </c>
      <c r="D60" s="183"/>
      <c r="E60" s="183"/>
      <c r="F60" s="183"/>
      <c r="G60" s="183"/>
      <c r="H60" s="183"/>
      <c r="I60" s="183"/>
      <c r="J60" s="183"/>
      <c r="K60" s="183"/>
      <c r="L60" s="284"/>
      <c r="M60" s="284"/>
      <c r="N60" s="183"/>
      <c r="O60" s="262">
        <f>SUM(O61:O63)</f>
        <v>2721709</v>
      </c>
      <c r="P60" s="262">
        <f>SUM(P61:P63)</f>
        <v>2441729</v>
      </c>
      <c r="Q60" s="262">
        <f t="shared" si="1"/>
        <v>279980</v>
      </c>
      <c r="R60" s="263">
        <f t="shared" ref="R60:R66" si="2">Q60/P60</f>
        <v>0.11466464951679732</v>
      </c>
      <c r="S60" s="278"/>
      <c r="T60" s="228"/>
    </row>
    <row r="61" spans="1:20" ht="15.75" customHeight="1">
      <c r="A61" s="194"/>
      <c r="B61" s="183"/>
      <c r="C61" s="195" t="s">
        <v>1947</v>
      </c>
      <c r="D61" s="183" t="s">
        <v>1636</v>
      </c>
      <c r="E61" s="183"/>
      <c r="F61" s="183"/>
      <c r="G61" s="183"/>
      <c r="H61" s="183"/>
      <c r="I61" s="183"/>
      <c r="J61" s="183"/>
      <c r="K61" s="183"/>
      <c r="L61" s="284"/>
      <c r="M61" s="183"/>
      <c r="N61" s="183"/>
      <c r="O61" s="265">
        <f>+pivotCE!B18</f>
        <v>1883146</v>
      </c>
      <c r="P61" s="265">
        <f>+pivotCE!C18</f>
        <v>1833300</v>
      </c>
      <c r="Q61" s="265">
        <f t="shared" si="1"/>
        <v>49846</v>
      </c>
      <c r="R61" s="266">
        <f t="shared" si="2"/>
        <v>2.7189221622211313E-2</v>
      </c>
      <c r="S61" s="267"/>
    </row>
    <row r="62" spans="1:20" ht="15.75" customHeight="1">
      <c r="A62" s="194"/>
      <c r="B62" s="183"/>
      <c r="C62" s="195" t="s">
        <v>1948</v>
      </c>
      <c r="D62" s="183" t="s">
        <v>1655</v>
      </c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265">
        <f>+pivotCE!B19</f>
        <v>795128</v>
      </c>
      <c r="P62" s="265">
        <f>+pivotCE!C19</f>
        <v>603735</v>
      </c>
      <c r="Q62" s="265">
        <f t="shared" si="1"/>
        <v>191393</v>
      </c>
      <c r="R62" s="266">
        <f t="shared" si="2"/>
        <v>0.31701491548444266</v>
      </c>
      <c r="S62" s="267"/>
    </row>
    <row r="63" spans="1:20" ht="15.75" customHeight="1">
      <c r="A63" s="194"/>
      <c r="B63" s="183"/>
      <c r="C63" s="195" t="s">
        <v>1957</v>
      </c>
      <c r="D63" s="183" t="s">
        <v>1664</v>
      </c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265">
        <f>+pivotCE!B20</f>
        <v>43435</v>
      </c>
      <c r="P63" s="265">
        <f>+pivotCE!C20</f>
        <v>4694</v>
      </c>
      <c r="Q63" s="265">
        <f t="shared" si="1"/>
        <v>38741</v>
      </c>
      <c r="R63" s="266">
        <f t="shared" si="2"/>
        <v>8.2533020877716226</v>
      </c>
      <c r="S63" s="267"/>
    </row>
    <row r="64" spans="1:20" ht="15.75" customHeight="1">
      <c r="A64" s="194"/>
      <c r="B64" s="189">
        <v>4</v>
      </c>
      <c r="C64" s="190" t="s">
        <v>1666</v>
      </c>
      <c r="D64" s="183"/>
      <c r="E64" s="183"/>
      <c r="F64" s="183"/>
      <c r="G64" s="183"/>
      <c r="H64" s="183"/>
      <c r="I64" s="183"/>
      <c r="J64" s="183"/>
      <c r="K64" s="183"/>
      <c r="L64" s="183"/>
      <c r="M64" s="284"/>
      <c r="N64" s="183"/>
      <c r="O64" s="262">
        <f>+pivotCE!B21</f>
        <v>212378</v>
      </c>
      <c r="P64" s="262">
        <f>+pivotCE!C21</f>
        <v>210575</v>
      </c>
      <c r="Q64" s="262">
        <f t="shared" si="1"/>
        <v>1803</v>
      </c>
      <c r="R64" s="263">
        <f t="shared" si="2"/>
        <v>8.5622699750682648E-3</v>
      </c>
      <c r="S64" s="267"/>
    </row>
    <row r="65" spans="1:20" ht="15.75" customHeight="1">
      <c r="A65" s="194"/>
      <c r="B65" s="189">
        <v>5</v>
      </c>
      <c r="C65" s="190" t="s">
        <v>1670</v>
      </c>
      <c r="D65" s="183"/>
      <c r="E65" s="183"/>
      <c r="F65" s="183"/>
      <c r="G65" s="183"/>
      <c r="H65" s="183"/>
      <c r="I65" s="183"/>
      <c r="J65" s="183"/>
      <c r="K65" s="183"/>
      <c r="L65" s="183"/>
      <c r="M65" s="284"/>
      <c r="N65" s="183"/>
      <c r="O65" s="262">
        <f>+pivotCE!B23</f>
        <v>155582</v>
      </c>
      <c r="P65" s="262">
        <f>+pivotCE!C23</f>
        <v>155272</v>
      </c>
      <c r="Q65" s="262">
        <f t="shared" si="1"/>
        <v>310</v>
      </c>
      <c r="R65" s="263">
        <f t="shared" si="2"/>
        <v>1.9964964707094648E-3</v>
      </c>
      <c r="S65" s="267"/>
    </row>
    <row r="66" spans="1:20" ht="15.75" customHeight="1">
      <c r="A66" s="194"/>
      <c r="B66" s="189">
        <v>6</v>
      </c>
      <c r="C66" s="190" t="s">
        <v>1889</v>
      </c>
      <c r="D66" s="183"/>
      <c r="E66" s="183"/>
      <c r="F66" s="183"/>
      <c r="G66" s="183"/>
      <c r="H66" s="183"/>
      <c r="I66" s="183"/>
      <c r="J66" s="183"/>
      <c r="K66" s="284"/>
      <c r="L66" s="183"/>
      <c r="M66" s="183"/>
      <c r="N66" s="183"/>
      <c r="O66" s="262">
        <f>SUM(O67:O71)</f>
        <v>1686209</v>
      </c>
      <c r="P66" s="262">
        <f>SUM(P67:P71)</f>
        <v>1986754</v>
      </c>
      <c r="Q66" s="262">
        <f t="shared" si="1"/>
        <v>-300545</v>
      </c>
      <c r="R66" s="263">
        <f t="shared" si="2"/>
        <v>-0.15127439028686995</v>
      </c>
      <c r="S66" s="278"/>
    </row>
    <row r="67" spans="1:20" ht="15.75" customHeight="1">
      <c r="A67" s="194"/>
      <c r="B67" s="183"/>
      <c r="C67" s="195" t="s">
        <v>1947</v>
      </c>
      <c r="D67" s="183" t="s">
        <v>1890</v>
      </c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265"/>
      <c r="P67" s="265"/>
      <c r="Q67" s="265">
        <f t="shared" si="1"/>
        <v>0</v>
      </c>
      <c r="R67" s="266"/>
      <c r="S67" s="267"/>
    </row>
    <row r="68" spans="1:20" ht="15.75" customHeight="1">
      <c r="A68" s="194"/>
      <c r="B68" s="183"/>
      <c r="C68" s="195" t="s">
        <v>1948</v>
      </c>
      <c r="D68" s="183" t="s">
        <v>1891</v>
      </c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265"/>
      <c r="P68" s="265"/>
      <c r="Q68" s="265">
        <f t="shared" si="1"/>
        <v>0</v>
      </c>
      <c r="R68" s="266"/>
      <c r="S68" s="267"/>
    </row>
    <row r="69" spans="1:20" ht="15.75" customHeight="1">
      <c r="A69" s="194"/>
      <c r="B69" s="183"/>
      <c r="C69" s="195" t="s">
        <v>1957</v>
      </c>
      <c r="D69" s="183" t="s">
        <v>1892</v>
      </c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265"/>
      <c r="P69" s="265"/>
      <c r="Q69" s="265">
        <f t="shared" si="1"/>
        <v>0</v>
      </c>
      <c r="R69" s="266"/>
      <c r="S69" s="267"/>
    </row>
    <row r="70" spans="1:20" ht="15.75" customHeight="1">
      <c r="A70" s="194"/>
      <c r="B70" s="183"/>
      <c r="C70" s="195" t="s">
        <v>1958</v>
      </c>
      <c r="D70" s="183" t="s">
        <v>1893</v>
      </c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265">
        <f>+pivotCE!B24</f>
        <v>97744</v>
      </c>
      <c r="P70" s="265">
        <f>+pivotCE!C24</f>
        <v>114939</v>
      </c>
      <c r="Q70" s="265">
        <f t="shared" si="1"/>
        <v>-17195</v>
      </c>
      <c r="R70" s="266">
        <f t="shared" ref="R70:R77" si="3">Q70/P70</f>
        <v>-0.14960109275354752</v>
      </c>
      <c r="S70" s="267"/>
    </row>
    <row r="71" spans="1:20" ht="15.75" customHeight="1">
      <c r="A71" s="194"/>
      <c r="B71" s="183"/>
      <c r="C71" s="195" t="s">
        <v>2003</v>
      </c>
      <c r="D71" s="183" t="s">
        <v>1894</v>
      </c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265">
        <f>+pivotCE!B25</f>
        <v>1588465</v>
      </c>
      <c r="P71" s="265">
        <f>+pivotCE!C25</f>
        <v>1871815</v>
      </c>
      <c r="Q71" s="265">
        <f t="shared" si="1"/>
        <v>-283350</v>
      </c>
      <c r="R71" s="266">
        <f t="shared" si="3"/>
        <v>-0.15137713930062532</v>
      </c>
      <c r="S71" s="267"/>
    </row>
    <row r="72" spans="1:20" ht="15.75" customHeight="1">
      <c r="A72" s="194"/>
      <c r="B72" s="189">
        <v>7</v>
      </c>
      <c r="C72" s="190" t="s">
        <v>1694</v>
      </c>
      <c r="D72" s="183"/>
      <c r="E72" s="183"/>
      <c r="F72" s="183"/>
      <c r="G72" s="183"/>
      <c r="H72" s="183"/>
      <c r="I72" s="183"/>
      <c r="J72" s="183"/>
      <c r="K72" s="183"/>
      <c r="L72" s="284"/>
      <c r="M72" s="183"/>
      <c r="N72" s="284"/>
      <c r="O72" s="262">
        <f>+pivotCE!B26</f>
        <v>375767</v>
      </c>
      <c r="P72" s="262">
        <f>+pivotCE!C26</f>
        <v>147401</v>
      </c>
      <c r="Q72" s="262">
        <f t="shared" si="1"/>
        <v>228366</v>
      </c>
      <c r="R72" s="263">
        <f t="shared" si="3"/>
        <v>1.5492839261606095</v>
      </c>
      <c r="S72" s="267"/>
      <c r="T72" s="228"/>
    </row>
    <row r="73" spans="1:20" ht="15.75" customHeight="1">
      <c r="A73" s="194"/>
      <c r="B73" s="189">
        <v>8</v>
      </c>
      <c r="C73" s="190" t="s">
        <v>1895</v>
      </c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262">
        <f>SUM(O74:O76)</f>
        <v>102111</v>
      </c>
      <c r="P73" s="262">
        <f>SUM(P74:P76)</f>
        <v>99763</v>
      </c>
      <c r="Q73" s="262">
        <f t="shared" si="1"/>
        <v>2348</v>
      </c>
      <c r="R73" s="263">
        <f t="shared" si="3"/>
        <v>2.3535779798121548E-2</v>
      </c>
      <c r="S73" s="278"/>
    </row>
    <row r="74" spans="1:20" ht="15.75" customHeight="1">
      <c r="A74" s="194"/>
      <c r="B74" s="183"/>
      <c r="C74" s="195" t="s">
        <v>1947</v>
      </c>
      <c r="D74" s="183" t="s">
        <v>1715</v>
      </c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265">
        <f>+pivotCE!B27</f>
        <v>16967</v>
      </c>
      <c r="P74" s="265">
        <f>+pivotCE!C27</f>
        <v>14170</v>
      </c>
      <c r="Q74" s="265">
        <f t="shared" si="1"/>
        <v>2797</v>
      </c>
      <c r="R74" s="266">
        <f t="shared" si="3"/>
        <v>0.19738884968242768</v>
      </c>
      <c r="S74" s="267"/>
    </row>
    <row r="75" spans="1:20" s="222" customFormat="1" ht="15.75" customHeight="1">
      <c r="A75" s="285"/>
      <c r="B75" s="175"/>
      <c r="C75" s="195" t="s">
        <v>1948</v>
      </c>
      <c r="D75" s="183" t="s">
        <v>1721</v>
      </c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265">
        <f>+pivotCE!B28</f>
        <v>6923</v>
      </c>
      <c r="P75" s="265">
        <f>+pivotCE!C28</f>
        <v>6923</v>
      </c>
      <c r="Q75" s="265">
        <f t="shared" si="1"/>
        <v>0</v>
      </c>
      <c r="R75" s="266">
        <f t="shared" si="3"/>
        <v>0</v>
      </c>
      <c r="S75" s="267"/>
    </row>
    <row r="76" spans="1:20" ht="15.75" customHeight="1">
      <c r="A76" s="194"/>
      <c r="B76" s="183"/>
      <c r="C76" s="195" t="s">
        <v>1957</v>
      </c>
      <c r="D76" s="183" t="s">
        <v>2042</v>
      </c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265">
        <f>+pivotCE!B29</f>
        <v>78221</v>
      </c>
      <c r="P76" s="265">
        <f>+pivotCE!C29</f>
        <v>78670</v>
      </c>
      <c r="Q76" s="265">
        <f t="shared" si="1"/>
        <v>-449</v>
      </c>
      <c r="R76" s="266">
        <f t="shared" si="3"/>
        <v>-5.7073852802847335E-3</v>
      </c>
      <c r="S76" s="267"/>
    </row>
    <row r="77" spans="1:20" ht="15.75" customHeight="1">
      <c r="A77" s="194"/>
      <c r="B77" s="189">
        <v>9</v>
      </c>
      <c r="C77" s="190" t="s">
        <v>1800</v>
      </c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262">
        <f>+pivotCE!B22</f>
        <v>0</v>
      </c>
      <c r="P77" s="262">
        <f>+pivotCE!C22</f>
        <v>4906</v>
      </c>
      <c r="Q77" s="262">
        <f t="shared" si="1"/>
        <v>-4906</v>
      </c>
      <c r="R77" s="263">
        <f t="shared" si="3"/>
        <v>-1</v>
      </c>
      <c r="S77" s="267"/>
    </row>
    <row r="78" spans="1:20" ht="15.75" customHeight="1">
      <c r="A78" s="194"/>
      <c r="B78" s="189">
        <v>10</v>
      </c>
      <c r="C78" s="190" t="s">
        <v>1897</v>
      </c>
      <c r="D78" s="183"/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275">
        <f>SUM(O79:O80)</f>
        <v>0</v>
      </c>
      <c r="P78" s="275">
        <v>0</v>
      </c>
      <c r="Q78" s="277">
        <f t="shared" si="1"/>
        <v>0</v>
      </c>
      <c r="R78" s="260"/>
      <c r="S78" s="278"/>
    </row>
    <row r="79" spans="1:20" ht="15.75" customHeight="1">
      <c r="A79" s="194"/>
      <c r="B79" s="183"/>
      <c r="C79" s="195" t="s">
        <v>1947</v>
      </c>
      <c r="D79" s="183" t="s">
        <v>1898</v>
      </c>
      <c r="E79" s="183"/>
      <c r="F79" s="183"/>
      <c r="G79" s="183"/>
      <c r="H79" s="183"/>
      <c r="I79" s="183"/>
      <c r="J79" s="183"/>
      <c r="K79" s="183"/>
      <c r="L79" s="183"/>
      <c r="M79" s="183"/>
      <c r="N79" s="183"/>
      <c r="O79" s="274">
        <v>0</v>
      </c>
      <c r="P79" s="274">
        <v>0</v>
      </c>
      <c r="Q79" s="274">
        <f t="shared" si="1"/>
        <v>0</v>
      </c>
      <c r="R79" s="266"/>
      <c r="S79" s="267"/>
    </row>
    <row r="80" spans="1:20" s="222" customFormat="1" ht="15.75" customHeight="1">
      <c r="A80" s="285"/>
      <c r="B80" s="175"/>
      <c r="C80" s="195" t="s">
        <v>1948</v>
      </c>
      <c r="D80" s="183" t="s">
        <v>1899</v>
      </c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274">
        <v>0</v>
      </c>
      <c r="P80" s="274">
        <v>0</v>
      </c>
      <c r="Q80" s="274">
        <f t="shared" si="1"/>
        <v>0</v>
      </c>
      <c r="R80" s="266"/>
      <c r="S80" s="267"/>
    </row>
    <row r="81" spans="1:19" ht="15.75" customHeight="1">
      <c r="A81" s="194"/>
      <c r="B81" s="189">
        <v>11</v>
      </c>
      <c r="C81" s="190" t="s">
        <v>1900</v>
      </c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262">
        <f>SUM(O82:O85)</f>
        <v>3662975</v>
      </c>
      <c r="P81" s="262">
        <f>SUM(P82:P85)</f>
        <v>3301000</v>
      </c>
      <c r="Q81" s="262">
        <f t="shared" si="1"/>
        <v>361975</v>
      </c>
      <c r="R81" s="263">
        <v>1</v>
      </c>
      <c r="S81" s="278"/>
    </row>
    <row r="82" spans="1:19" ht="15.75" customHeight="1">
      <c r="A82" s="194"/>
      <c r="B82" s="183"/>
      <c r="C82" s="195" t="s">
        <v>1947</v>
      </c>
      <c r="D82" s="183" t="s">
        <v>1902</v>
      </c>
      <c r="E82" s="183"/>
      <c r="F82" s="183"/>
      <c r="G82" s="183"/>
      <c r="H82" s="183"/>
      <c r="I82" s="183"/>
      <c r="J82" s="183"/>
      <c r="K82" s="183"/>
      <c r="L82" s="183"/>
      <c r="M82" s="183"/>
      <c r="N82" s="183"/>
      <c r="O82" s="274"/>
      <c r="P82" s="274"/>
      <c r="Q82" s="274">
        <f t="shared" si="1"/>
        <v>0</v>
      </c>
      <c r="R82" s="266"/>
      <c r="S82" s="267"/>
    </row>
    <row r="83" spans="1:19" s="222" customFormat="1" ht="15.75" customHeight="1">
      <c r="A83" s="285"/>
      <c r="B83" s="175"/>
      <c r="C83" s="195" t="s">
        <v>1948</v>
      </c>
      <c r="D83" s="183" t="s">
        <v>1903</v>
      </c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265"/>
      <c r="P83" s="265"/>
      <c r="Q83" s="265">
        <f t="shared" si="1"/>
        <v>0</v>
      </c>
      <c r="R83" s="266"/>
      <c r="S83" s="267"/>
    </row>
    <row r="84" spans="1:19" s="222" customFormat="1" ht="15.75" customHeight="1">
      <c r="A84" s="285"/>
      <c r="B84" s="175"/>
      <c r="C84" s="195" t="s">
        <v>1957</v>
      </c>
      <c r="D84" s="183" t="s">
        <v>1905</v>
      </c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274">
        <f>+pivotCE!B31</f>
        <v>3662975</v>
      </c>
      <c r="P84" s="274">
        <f>+pivotCE!C31</f>
        <v>3301000</v>
      </c>
      <c r="Q84" s="274">
        <f t="shared" si="1"/>
        <v>361975</v>
      </c>
      <c r="R84" s="266">
        <v>1</v>
      </c>
      <c r="S84" s="267"/>
    </row>
    <row r="85" spans="1:19" s="222" customFormat="1" ht="15.75" customHeight="1">
      <c r="A85" s="285"/>
      <c r="B85" s="175"/>
      <c r="C85" s="195" t="s">
        <v>1958</v>
      </c>
      <c r="D85" s="183" t="s">
        <v>1907</v>
      </c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274"/>
      <c r="P85" s="274"/>
      <c r="Q85" s="274">
        <f t="shared" si="1"/>
        <v>0</v>
      </c>
      <c r="R85" s="266"/>
      <c r="S85" s="267"/>
    </row>
    <row r="86" spans="1:19" s="222" customFormat="1" ht="15.75" customHeight="1">
      <c r="A86" s="286"/>
      <c r="B86" s="287"/>
      <c r="C86" s="288"/>
      <c r="D86" s="244"/>
      <c r="E86" s="287"/>
      <c r="F86" s="287"/>
      <c r="G86" s="287"/>
      <c r="H86" s="287"/>
      <c r="I86" s="287"/>
      <c r="J86" s="287"/>
      <c r="K86" s="287"/>
      <c r="L86" s="287"/>
      <c r="M86" s="287"/>
      <c r="N86" s="287"/>
      <c r="O86" s="262"/>
      <c r="P86" s="262"/>
      <c r="Q86" s="262"/>
      <c r="R86" s="260"/>
      <c r="S86" s="289"/>
    </row>
    <row r="87" spans="1:19" s="207" customFormat="1" ht="15.75" customHeight="1">
      <c r="A87" s="203" t="s">
        <v>1980</v>
      </c>
      <c r="B87" s="203"/>
      <c r="C87" s="204"/>
      <c r="D87" s="204"/>
      <c r="E87" s="204"/>
      <c r="F87" s="204"/>
      <c r="G87" s="204"/>
      <c r="H87" s="204"/>
      <c r="I87" s="204"/>
      <c r="J87" s="204"/>
      <c r="K87" s="204"/>
      <c r="L87" s="204"/>
      <c r="M87" s="204"/>
      <c r="N87" s="204"/>
      <c r="O87" s="279">
        <f>O39+O42+O60+O64+O65+O66+O72+O73+O77+O78+O81</f>
        <v>23382332</v>
      </c>
      <c r="P87" s="279">
        <f>P39+P42+P60+P64+P65+P66+P72+P73+P77+P78+P81</f>
        <v>21458535</v>
      </c>
      <c r="Q87" s="279">
        <f>O87-P87</f>
        <v>1923797</v>
      </c>
      <c r="R87" s="280">
        <f>Q87/P87</f>
        <v>8.9651833175004719E-2</v>
      </c>
      <c r="S87" s="281">
        <f>O87+[1]BIVE_20_06_2016!D215</f>
        <v>21759025.289999999</v>
      </c>
    </row>
    <row r="88" spans="1:19" s="207" customFormat="1" ht="15.75" customHeight="1">
      <c r="A88" s="290"/>
      <c r="B88" s="291"/>
      <c r="C88" s="291"/>
      <c r="D88" s="291"/>
      <c r="E88" s="291"/>
      <c r="F88" s="291"/>
      <c r="G88" s="291"/>
      <c r="H88" s="291"/>
      <c r="I88" s="291"/>
      <c r="J88" s="291"/>
      <c r="K88" s="291"/>
      <c r="L88" s="291"/>
      <c r="M88" s="291"/>
      <c r="N88" s="291"/>
      <c r="O88" s="262"/>
      <c r="P88" s="262"/>
      <c r="Q88" s="262"/>
      <c r="R88" s="260"/>
      <c r="S88" s="281"/>
    </row>
    <row r="89" spans="1:19" ht="15.75" customHeight="1">
      <c r="A89" s="292" t="s">
        <v>2043</v>
      </c>
      <c r="B89" s="293"/>
      <c r="C89" s="294"/>
      <c r="D89" s="294"/>
      <c r="E89" s="294"/>
      <c r="F89" s="294"/>
      <c r="G89" s="292"/>
      <c r="H89" s="295"/>
      <c r="I89" s="295"/>
      <c r="J89" s="295"/>
      <c r="K89" s="295"/>
      <c r="L89" s="295"/>
      <c r="M89" s="295"/>
      <c r="N89" s="295"/>
      <c r="O89" s="296">
        <f>O35-O87</f>
        <v>24410</v>
      </c>
      <c r="P89" s="296">
        <f>P35-P87</f>
        <v>52245</v>
      </c>
      <c r="Q89" s="296">
        <f>Q35-Q87</f>
        <v>-27835</v>
      </c>
      <c r="R89" s="297">
        <f>Q89/P89</f>
        <v>-0.53277825629246822</v>
      </c>
      <c r="S89" s="278"/>
    </row>
    <row r="90" spans="1:19" ht="15.75" customHeight="1">
      <c r="A90" s="194"/>
      <c r="B90" s="183"/>
      <c r="C90" s="183"/>
      <c r="D90" s="183"/>
      <c r="E90" s="183"/>
      <c r="F90" s="183"/>
      <c r="G90" s="183"/>
      <c r="H90" s="183"/>
      <c r="I90" s="183"/>
      <c r="J90" s="183"/>
      <c r="K90" s="183"/>
      <c r="L90" s="183"/>
      <c r="M90" s="183"/>
      <c r="N90" s="183"/>
      <c r="O90" s="268"/>
      <c r="P90" s="268"/>
      <c r="Q90" s="268"/>
      <c r="R90" s="260"/>
      <c r="S90" s="278"/>
    </row>
    <row r="91" spans="1:19" ht="15.75" customHeight="1">
      <c r="A91" s="186" t="s">
        <v>1981</v>
      </c>
      <c r="B91" s="187" t="s">
        <v>1908</v>
      </c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83"/>
      <c r="N91" s="183"/>
      <c r="O91" s="268"/>
      <c r="P91" s="268"/>
      <c r="Q91" s="268"/>
      <c r="R91" s="260"/>
      <c r="S91" s="278"/>
    </row>
    <row r="92" spans="1:19" ht="15.75" customHeight="1">
      <c r="A92" s="194"/>
      <c r="B92" s="183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183"/>
      <c r="O92" s="268"/>
      <c r="P92" s="268"/>
      <c r="Q92" s="268"/>
      <c r="R92" s="260"/>
      <c r="S92" s="278"/>
    </row>
    <row r="93" spans="1:19" ht="15.75" customHeight="1">
      <c r="A93" s="194"/>
      <c r="B93" s="189">
        <v>1</v>
      </c>
      <c r="C93" s="190" t="s">
        <v>1733</v>
      </c>
      <c r="D93" s="183"/>
      <c r="E93" s="183"/>
      <c r="F93" s="183"/>
      <c r="G93" s="183"/>
      <c r="H93" s="183"/>
      <c r="I93" s="183"/>
      <c r="J93" s="183"/>
      <c r="K93" s="183"/>
      <c r="L93" s="183"/>
      <c r="M93" s="183"/>
      <c r="N93" s="183"/>
      <c r="O93" s="262">
        <f>-pivotCE!B34</f>
        <v>707</v>
      </c>
      <c r="P93" s="262">
        <f>-pivotCE!C34</f>
        <v>10808</v>
      </c>
      <c r="Q93" s="262">
        <f>O93-P93</f>
        <v>-10101</v>
      </c>
      <c r="R93" s="263">
        <v>1</v>
      </c>
      <c r="S93" s="267"/>
    </row>
    <row r="94" spans="1:19" ht="15.75" customHeight="1">
      <c r="A94" s="194"/>
      <c r="B94" s="189">
        <v>2</v>
      </c>
      <c r="C94" s="190" t="s">
        <v>1736</v>
      </c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262">
        <f>+pivotCE!B33</f>
        <v>2084</v>
      </c>
      <c r="P94" s="262">
        <f>+pivotCE!C33</f>
        <v>41</v>
      </c>
      <c r="Q94" s="262">
        <f>O94-P94</f>
        <v>2043</v>
      </c>
      <c r="R94" s="263"/>
      <c r="S94" s="267"/>
    </row>
    <row r="95" spans="1:19" ht="15.75" customHeight="1">
      <c r="A95" s="194"/>
      <c r="B95" s="218"/>
      <c r="C95" s="187"/>
      <c r="D95" s="183"/>
      <c r="E95" s="183"/>
      <c r="F95" s="183"/>
      <c r="G95" s="183"/>
      <c r="H95" s="183"/>
      <c r="I95" s="183"/>
      <c r="J95" s="183"/>
      <c r="K95" s="183"/>
      <c r="L95" s="183"/>
      <c r="M95" s="183"/>
      <c r="N95" s="183"/>
      <c r="O95" s="268"/>
      <c r="P95" s="268"/>
      <c r="Q95" s="268"/>
      <c r="R95" s="260"/>
      <c r="S95" s="278"/>
    </row>
    <row r="96" spans="1:19" ht="15.75" customHeight="1">
      <c r="A96" s="203" t="s">
        <v>1984</v>
      </c>
      <c r="B96" s="234"/>
      <c r="C96" s="204"/>
      <c r="D96" s="204"/>
      <c r="E96" s="204"/>
      <c r="F96" s="204"/>
      <c r="G96" s="204"/>
      <c r="H96" s="204"/>
      <c r="I96" s="204"/>
      <c r="J96" s="204"/>
      <c r="K96" s="204"/>
      <c r="L96" s="204"/>
      <c r="M96" s="204"/>
      <c r="N96" s="204"/>
      <c r="O96" s="279">
        <f>O93-O94</f>
        <v>-1377</v>
      </c>
      <c r="P96" s="279">
        <f>P93-P94</f>
        <v>10767</v>
      </c>
      <c r="Q96" s="279">
        <f>O96-P96</f>
        <v>-12144</v>
      </c>
      <c r="R96" s="280">
        <v>1</v>
      </c>
      <c r="S96" s="278"/>
    </row>
    <row r="97" spans="1:19" ht="15.75" customHeight="1">
      <c r="A97" s="194"/>
      <c r="B97" s="183"/>
      <c r="C97" s="183"/>
      <c r="D97" s="183"/>
      <c r="E97" s="183"/>
      <c r="F97" s="183"/>
      <c r="G97" s="183"/>
      <c r="H97" s="183"/>
      <c r="I97" s="183"/>
      <c r="J97" s="183"/>
      <c r="K97" s="183"/>
      <c r="L97" s="183"/>
      <c r="M97" s="183"/>
      <c r="N97" s="183"/>
      <c r="O97" s="268"/>
      <c r="P97" s="268"/>
      <c r="Q97" s="268"/>
      <c r="R97" s="260"/>
      <c r="S97" s="278"/>
    </row>
    <row r="98" spans="1:19" ht="15.75" customHeight="1">
      <c r="A98" s="186" t="s">
        <v>1986</v>
      </c>
      <c r="B98" s="187" t="s">
        <v>1909</v>
      </c>
      <c r="C98" s="183"/>
      <c r="D98" s="183"/>
      <c r="E98" s="183"/>
      <c r="F98" s="183"/>
      <c r="G98" s="183"/>
      <c r="H98" s="183"/>
      <c r="I98" s="183"/>
      <c r="J98" s="183"/>
      <c r="K98" s="183"/>
      <c r="L98" s="183"/>
      <c r="M98" s="183"/>
      <c r="N98" s="183"/>
      <c r="O98" s="268"/>
      <c r="P98" s="268"/>
      <c r="Q98" s="268"/>
      <c r="R98" s="260"/>
      <c r="S98" s="278"/>
    </row>
    <row r="99" spans="1:19" ht="15.75" customHeight="1">
      <c r="A99" s="194"/>
      <c r="B99" s="183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268"/>
      <c r="P99" s="268"/>
      <c r="Q99" s="268"/>
      <c r="R99" s="260"/>
      <c r="S99" s="278"/>
    </row>
    <row r="100" spans="1:19" ht="15.75" customHeight="1">
      <c r="A100" s="194"/>
      <c r="B100" s="189">
        <v>1</v>
      </c>
      <c r="C100" s="190" t="s">
        <v>1910</v>
      </c>
      <c r="D100" s="183"/>
      <c r="E100" s="183"/>
      <c r="F100" s="183"/>
      <c r="G100" s="183"/>
      <c r="H100" s="183"/>
      <c r="I100" s="183"/>
      <c r="J100" s="183"/>
      <c r="K100" s="183"/>
      <c r="L100" s="183"/>
      <c r="M100" s="183"/>
      <c r="N100" s="183"/>
      <c r="O100" s="277">
        <v>0</v>
      </c>
      <c r="P100" s="277">
        <v>0</v>
      </c>
      <c r="Q100" s="277">
        <v>0</v>
      </c>
      <c r="R100" s="260"/>
      <c r="S100" s="267"/>
    </row>
    <row r="101" spans="1:19" ht="15.75" customHeight="1">
      <c r="A101" s="194"/>
      <c r="B101" s="189">
        <v>2</v>
      </c>
      <c r="C101" s="190" t="s">
        <v>1911</v>
      </c>
      <c r="D101" s="183"/>
      <c r="E101" s="183"/>
      <c r="F101" s="183"/>
      <c r="G101" s="183"/>
      <c r="H101" s="183"/>
      <c r="I101" s="183"/>
      <c r="J101" s="183"/>
      <c r="K101" s="183"/>
      <c r="L101" s="183"/>
      <c r="M101" s="183"/>
      <c r="N101" s="183"/>
      <c r="O101" s="277">
        <v>0</v>
      </c>
      <c r="P101" s="277">
        <v>0</v>
      </c>
      <c r="Q101" s="277">
        <v>0</v>
      </c>
      <c r="R101" s="260"/>
      <c r="S101" s="267"/>
    </row>
    <row r="102" spans="1:19" ht="15.75" customHeight="1">
      <c r="A102" s="194"/>
      <c r="B102" s="218"/>
      <c r="C102" s="187"/>
      <c r="D102" s="183"/>
      <c r="E102" s="183"/>
      <c r="F102" s="183"/>
      <c r="G102" s="183"/>
      <c r="H102" s="183"/>
      <c r="I102" s="183"/>
      <c r="J102" s="183"/>
      <c r="K102" s="183"/>
      <c r="L102" s="183"/>
      <c r="M102" s="183"/>
      <c r="N102" s="183"/>
      <c r="O102" s="268"/>
      <c r="P102" s="268"/>
      <c r="Q102" s="268"/>
      <c r="R102" s="260"/>
      <c r="S102" s="278"/>
    </row>
    <row r="103" spans="1:19" ht="15.75" customHeight="1">
      <c r="A103" s="203" t="s">
        <v>1987</v>
      </c>
      <c r="B103" s="203"/>
      <c r="C103" s="204"/>
      <c r="D103" s="204"/>
      <c r="E103" s="204"/>
      <c r="F103" s="204"/>
      <c r="G103" s="204"/>
      <c r="H103" s="204"/>
      <c r="I103" s="204"/>
      <c r="J103" s="204"/>
      <c r="K103" s="204"/>
      <c r="L103" s="204"/>
      <c r="M103" s="204"/>
      <c r="N103" s="204"/>
      <c r="O103" s="298">
        <f>O100-O101</f>
        <v>0</v>
      </c>
      <c r="P103" s="298">
        <f>P100-P101</f>
        <v>0</v>
      </c>
      <c r="Q103" s="298">
        <f>O103-P103</f>
        <v>0</v>
      </c>
      <c r="R103" s="299"/>
      <c r="S103" s="278"/>
    </row>
    <row r="104" spans="1:19" ht="15.75" customHeight="1">
      <c r="A104" s="194"/>
      <c r="B104" s="183"/>
      <c r="C104" s="195"/>
      <c r="D104" s="183"/>
      <c r="E104" s="183"/>
      <c r="F104" s="183"/>
      <c r="G104" s="183"/>
      <c r="H104" s="183"/>
      <c r="I104" s="183"/>
      <c r="J104" s="183"/>
      <c r="K104" s="183"/>
      <c r="L104" s="183"/>
      <c r="M104" s="183"/>
      <c r="N104" s="183"/>
      <c r="O104" s="268"/>
      <c r="P104" s="268"/>
      <c r="Q104" s="268"/>
      <c r="R104" s="260"/>
      <c r="S104" s="278"/>
    </row>
    <row r="105" spans="1:19" ht="15.75" customHeight="1">
      <c r="A105" s="186" t="s">
        <v>2010</v>
      </c>
      <c r="B105" s="187" t="s">
        <v>1912</v>
      </c>
      <c r="C105" s="183"/>
      <c r="D105" s="183"/>
      <c r="E105" s="183"/>
      <c r="F105" s="183"/>
      <c r="G105" s="183"/>
      <c r="H105" s="183"/>
      <c r="I105" s="183"/>
      <c r="J105" s="183"/>
      <c r="K105" s="183"/>
      <c r="L105" s="183"/>
      <c r="M105" s="183"/>
      <c r="N105" s="183"/>
      <c r="O105" s="268"/>
      <c r="P105" s="268"/>
      <c r="Q105" s="268"/>
      <c r="R105" s="260"/>
      <c r="S105" s="278"/>
    </row>
    <row r="106" spans="1:19" ht="15.75" customHeight="1">
      <c r="A106" s="194"/>
      <c r="B106" s="183"/>
      <c r="C106" s="183"/>
      <c r="D106" s="183"/>
      <c r="E106" s="183"/>
      <c r="F106" s="183"/>
      <c r="G106" s="183"/>
      <c r="H106" s="183"/>
      <c r="I106" s="183"/>
      <c r="J106" s="183"/>
      <c r="K106" s="183"/>
      <c r="L106" s="183"/>
      <c r="M106" s="183"/>
      <c r="N106" s="183"/>
      <c r="O106" s="268"/>
      <c r="P106" s="268"/>
      <c r="Q106" s="268"/>
      <c r="R106" s="260"/>
      <c r="S106" s="278"/>
    </row>
    <row r="107" spans="1:19" ht="15.75" customHeight="1">
      <c r="A107" s="194"/>
      <c r="B107" s="189">
        <v>1</v>
      </c>
      <c r="C107" s="190" t="s">
        <v>1913</v>
      </c>
      <c r="D107" s="183"/>
      <c r="E107" s="183"/>
      <c r="F107" s="183"/>
      <c r="G107" s="183"/>
      <c r="H107" s="183"/>
      <c r="I107" s="183"/>
      <c r="J107" s="183"/>
      <c r="K107" s="183"/>
      <c r="L107" s="183"/>
      <c r="M107" s="183"/>
      <c r="N107" s="183"/>
      <c r="O107" s="262">
        <f>SUM(O108:O109)</f>
        <v>344996</v>
      </c>
      <c r="P107" s="262">
        <f>SUM(P108:P109)</f>
        <v>114165</v>
      </c>
      <c r="Q107" s="262">
        <f t="shared" ref="Q107:Q112" si="4">O107-P107</f>
        <v>230831</v>
      </c>
      <c r="R107" s="263">
        <v>1</v>
      </c>
      <c r="S107" s="278"/>
    </row>
    <row r="108" spans="1:19" ht="15.75" customHeight="1">
      <c r="A108" s="194"/>
      <c r="B108" s="189"/>
      <c r="C108" s="195" t="s">
        <v>1947</v>
      </c>
      <c r="D108" s="183" t="s">
        <v>2053</v>
      </c>
      <c r="E108" s="183"/>
      <c r="F108" s="183"/>
      <c r="G108" s="183"/>
      <c r="H108" s="183"/>
      <c r="I108" s="183"/>
      <c r="J108" s="183"/>
      <c r="K108" s="183"/>
      <c r="L108" s="183"/>
      <c r="M108" s="183"/>
      <c r="N108" s="183"/>
      <c r="O108" s="265"/>
      <c r="P108" s="265"/>
      <c r="Q108" s="265">
        <f t="shared" si="4"/>
        <v>0</v>
      </c>
      <c r="R108" s="266"/>
      <c r="S108" s="267"/>
    </row>
    <row r="109" spans="1:19" ht="15.75" customHeight="1">
      <c r="A109" s="194"/>
      <c r="B109" s="189"/>
      <c r="C109" s="195" t="s">
        <v>1948</v>
      </c>
      <c r="D109" s="183" t="s">
        <v>1741</v>
      </c>
      <c r="E109" s="183"/>
      <c r="F109" s="183"/>
      <c r="G109" s="183"/>
      <c r="H109" s="183"/>
      <c r="I109" s="183"/>
      <c r="J109" s="183"/>
      <c r="K109" s="183"/>
      <c r="L109" s="183"/>
      <c r="M109" s="183"/>
      <c r="N109" s="183"/>
      <c r="O109" s="265">
        <f>-pivotCE!B36</f>
        <v>344996</v>
      </c>
      <c r="P109" s="265">
        <f>-pivotCE!C36</f>
        <v>114165</v>
      </c>
      <c r="Q109" s="265">
        <f t="shared" si="4"/>
        <v>230831</v>
      </c>
      <c r="R109" s="266">
        <v>1</v>
      </c>
      <c r="S109" s="267"/>
    </row>
    <row r="110" spans="1:19" ht="15.75" customHeight="1">
      <c r="A110" s="194"/>
      <c r="B110" s="189">
        <v>2</v>
      </c>
      <c r="C110" s="190" t="s">
        <v>1915</v>
      </c>
      <c r="D110" s="183"/>
      <c r="E110" s="183"/>
      <c r="F110" s="183"/>
      <c r="G110" s="183"/>
      <c r="H110" s="183"/>
      <c r="I110" s="183"/>
      <c r="J110" s="183"/>
      <c r="K110" s="183"/>
      <c r="L110" s="183"/>
      <c r="M110" s="183"/>
      <c r="N110" s="183"/>
      <c r="O110" s="262">
        <f>SUM(O111:O112)</f>
        <v>251779</v>
      </c>
      <c r="P110" s="262">
        <f>SUM(P111:P112)</f>
        <v>41971</v>
      </c>
      <c r="Q110" s="262">
        <f t="shared" si="4"/>
        <v>209808</v>
      </c>
      <c r="R110" s="263">
        <f>Q110/P110</f>
        <v>4.9988801791713326</v>
      </c>
      <c r="S110" s="278"/>
    </row>
    <row r="111" spans="1:19" ht="15.75" customHeight="1">
      <c r="A111" s="194"/>
      <c r="B111" s="189"/>
      <c r="C111" s="195" t="s">
        <v>1947</v>
      </c>
      <c r="D111" s="183" t="s">
        <v>2055</v>
      </c>
      <c r="E111" s="183"/>
      <c r="F111" s="183"/>
      <c r="G111" s="183"/>
      <c r="H111" s="183"/>
      <c r="I111" s="183"/>
      <c r="J111" s="183"/>
      <c r="K111" s="183"/>
      <c r="L111" s="183"/>
      <c r="M111" s="183"/>
      <c r="N111" s="183"/>
      <c r="O111" s="265"/>
      <c r="P111" s="265"/>
      <c r="Q111" s="265">
        <f t="shared" si="4"/>
        <v>0</v>
      </c>
      <c r="R111" s="266"/>
      <c r="S111" s="267"/>
    </row>
    <row r="112" spans="1:19" ht="15.75" customHeight="1">
      <c r="A112" s="194"/>
      <c r="B112" s="189"/>
      <c r="C112" s="195" t="s">
        <v>1948</v>
      </c>
      <c r="D112" s="183" t="s">
        <v>1745</v>
      </c>
      <c r="E112" s="183"/>
      <c r="F112" s="183"/>
      <c r="G112" s="183"/>
      <c r="H112" s="183"/>
      <c r="I112" s="183"/>
      <c r="J112" s="183"/>
      <c r="K112" s="183"/>
      <c r="L112" s="183"/>
      <c r="M112" s="183"/>
      <c r="N112" s="183"/>
      <c r="O112" s="265">
        <f>+pivotCE!B38</f>
        <v>251779</v>
      </c>
      <c r="P112" s="265">
        <f>+pivotCE!C38</f>
        <v>41971</v>
      </c>
      <c r="Q112" s="265">
        <f t="shared" si="4"/>
        <v>209808</v>
      </c>
      <c r="R112" s="266">
        <f>Q112/P112</f>
        <v>4.9988801791713326</v>
      </c>
      <c r="S112" s="267"/>
    </row>
    <row r="113" spans="1:19" ht="15.75" customHeight="1">
      <c r="A113" s="194"/>
      <c r="B113" s="218"/>
      <c r="C113" s="187"/>
      <c r="D113" s="183"/>
      <c r="E113" s="183"/>
      <c r="F113" s="183"/>
      <c r="G113" s="183"/>
      <c r="H113" s="183"/>
      <c r="I113" s="183"/>
      <c r="J113" s="183"/>
      <c r="K113" s="183"/>
      <c r="L113" s="183"/>
      <c r="M113" s="183"/>
      <c r="N113" s="183"/>
      <c r="O113" s="268"/>
      <c r="P113" s="268"/>
      <c r="Q113" s="268"/>
      <c r="R113" s="263"/>
      <c r="S113" s="278"/>
    </row>
    <row r="114" spans="1:19" ht="15.75" customHeight="1">
      <c r="A114" s="203" t="s">
        <v>2011</v>
      </c>
      <c r="B114" s="203"/>
      <c r="C114" s="204"/>
      <c r="D114" s="204"/>
      <c r="E114" s="204"/>
      <c r="F114" s="204"/>
      <c r="G114" s="204"/>
      <c r="H114" s="204"/>
      <c r="I114" s="204"/>
      <c r="J114" s="204"/>
      <c r="K114" s="204"/>
      <c r="L114" s="204"/>
      <c r="M114" s="204"/>
      <c r="N114" s="204"/>
      <c r="O114" s="298">
        <f>O107-O110</f>
        <v>93217</v>
      </c>
      <c r="P114" s="298">
        <f>P107-P110</f>
        <v>72194</v>
      </c>
      <c r="Q114" s="298">
        <f>Q107-Q110</f>
        <v>21023</v>
      </c>
      <c r="R114" s="280">
        <f>Q114/P114</f>
        <v>0.29120148488794084</v>
      </c>
      <c r="S114" s="278"/>
    </row>
    <row r="115" spans="1:19" ht="15.75" customHeight="1">
      <c r="A115" s="194"/>
      <c r="B115" s="183"/>
      <c r="C115" s="195"/>
      <c r="D115" s="183"/>
      <c r="E115" s="183"/>
      <c r="F115" s="183"/>
      <c r="G115" s="183"/>
      <c r="H115" s="183"/>
      <c r="I115" s="183"/>
      <c r="J115" s="183"/>
      <c r="K115" s="183"/>
      <c r="L115" s="183"/>
      <c r="M115" s="183"/>
      <c r="N115" s="183"/>
      <c r="O115" s="268"/>
      <c r="P115" s="268"/>
      <c r="Q115" s="268"/>
      <c r="R115" s="260"/>
      <c r="S115" s="278"/>
    </row>
    <row r="116" spans="1:19" ht="15.75" customHeight="1">
      <c r="A116" s="292" t="s">
        <v>0</v>
      </c>
      <c r="B116" s="293"/>
      <c r="C116" s="295"/>
      <c r="D116" s="295"/>
      <c r="E116" s="295"/>
      <c r="F116" s="295"/>
      <c r="G116" s="292"/>
      <c r="H116" s="295"/>
      <c r="I116" s="295"/>
      <c r="J116" s="295"/>
      <c r="K116" s="295"/>
      <c r="L116" s="295"/>
      <c r="M116" s="295"/>
      <c r="N116" s="295"/>
      <c r="O116" s="300">
        <f>O89+O96+O103+O114</f>
        <v>116250</v>
      </c>
      <c r="P116" s="300">
        <f>P89+P96+P103+P114</f>
        <v>135206</v>
      </c>
      <c r="Q116" s="300">
        <f>Q89+Q96+Q103+Q114</f>
        <v>-18956</v>
      </c>
      <c r="R116" s="301">
        <f>Q116/P116</f>
        <v>-0.14020087865923109</v>
      </c>
      <c r="S116" s="278"/>
    </row>
    <row r="117" spans="1:19" ht="15.75" customHeight="1">
      <c r="A117" s="194"/>
      <c r="B117" s="183"/>
      <c r="C117" s="183"/>
      <c r="D117" s="183"/>
      <c r="E117" s="183"/>
      <c r="F117" s="183"/>
      <c r="G117" s="183"/>
      <c r="H117" s="183"/>
      <c r="I117" s="183"/>
      <c r="J117" s="183"/>
      <c r="K117" s="183"/>
      <c r="L117" s="183"/>
      <c r="M117" s="183"/>
      <c r="N117" s="183"/>
      <c r="O117" s="268"/>
      <c r="P117" s="268"/>
      <c r="Q117" s="268"/>
      <c r="R117" s="260"/>
      <c r="S117" s="278"/>
    </row>
    <row r="118" spans="1:19" ht="15.75" customHeight="1">
      <c r="A118" s="186" t="s">
        <v>1</v>
      </c>
      <c r="B118" s="187" t="s">
        <v>1917</v>
      </c>
      <c r="C118" s="183"/>
      <c r="D118" s="183"/>
      <c r="E118" s="183"/>
      <c r="F118" s="183"/>
      <c r="G118" s="183"/>
      <c r="H118" s="183"/>
      <c r="I118" s="183"/>
      <c r="J118" s="183"/>
      <c r="K118" s="183"/>
      <c r="L118" s="183"/>
      <c r="M118" s="183"/>
      <c r="N118" s="183"/>
      <c r="O118" s="268"/>
      <c r="P118" s="268"/>
      <c r="Q118" s="268"/>
      <c r="R118" s="260"/>
      <c r="S118" s="278"/>
    </row>
    <row r="119" spans="1:19" ht="15.75" customHeight="1">
      <c r="A119" s="194"/>
      <c r="B119" s="183"/>
      <c r="C119" s="183"/>
      <c r="D119" s="183"/>
      <c r="E119" s="183"/>
      <c r="F119" s="183"/>
      <c r="G119" s="183"/>
      <c r="H119" s="183"/>
      <c r="I119" s="183"/>
      <c r="J119" s="183"/>
      <c r="K119" s="183"/>
      <c r="L119" s="183"/>
      <c r="M119" s="183"/>
      <c r="N119" s="183"/>
      <c r="O119" s="268"/>
      <c r="P119" s="268"/>
      <c r="Q119" s="268"/>
      <c r="R119" s="260"/>
      <c r="S119" s="278"/>
    </row>
    <row r="120" spans="1:19" ht="15.75" customHeight="1">
      <c r="A120" s="194"/>
      <c r="B120" s="175" t="s">
        <v>1940</v>
      </c>
      <c r="C120" s="187" t="s">
        <v>1918</v>
      </c>
      <c r="D120" s="183"/>
      <c r="E120" s="183"/>
      <c r="F120" s="183"/>
      <c r="G120" s="183"/>
      <c r="H120" s="183"/>
      <c r="I120" s="183"/>
      <c r="J120" s="183"/>
      <c r="K120" s="183"/>
      <c r="L120" s="183"/>
      <c r="M120" s="183"/>
      <c r="N120" s="183"/>
      <c r="O120" s="262">
        <f>SUM(O121:O124)</f>
        <v>115366</v>
      </c>
      <c r="P120" s="262">
        <f>SUM(P121:P124)</f>
        <v>134444</v>
      </c>
      <c r="Q120" s="262">
        <f>O120-P120</f>
        <v>-19078</v>
      </c>
      <c r="R120" s="263"/>
      <c r="S120" s="278"/>
    </row>
    <row r="121" spans="1:19" ht="15.75" customHeight="1">
      <c r="A121" s="194"/>
      <c r="B121" s="175"/>
      <c r="C121" s="195" t="s">
        <v>1947</v>
      </c>
      <c r="D121" s="183" t="s">
        <v>1919</v>
      </c>
      <c r="E121" s="183"/>
      <c r="F121" s="183"/>
      <c r="G121" s="183"/>
      <c r="H121" s="183"/>
      <c r="I121" s="183"/>
      <c r="J121" s="183"/>
      <c r="K121" s="183"/>
      <c r="L121" s="183"/>
      <c r="M121" s="183"/>
      <c r="N121" s="183"/>
      <c r="O121" s="265">
        <f>+pivotCE!B39</f>
        <v>108710</v>
      </c>
      <c r="P121" s="265">
        <f>+pivotCE!C39</f>
        <v>134444</v>
      </c>
      <c r="Q121" s="265">
        <f>O121-P121</f>
        <v>-25734</v>
      </c>
      <c r="R121" s="266"/>
      <c r="S121" s="267"/>
    </row>
    <row r="122" spans="1:19" ht="15.75" customHeight="1">
      <c r="A122" s="194"/>
      <c r="B122" s="175"/>
      <c r="C122" s="195" t="s">
        <v>1948</v>
      </c>
      <c r="D122" s="183" t="s">
        <v>1920</v>
      </c>
      <c r="E122" s="183"/>
      <c r="F122" s="183"/>
      <c r="G122" s="183"/>
      <c r="H122" s="183"/>
      <c r="I122" s="183"/>
      <c r="J122" s="183"/>
      <c r="K122" s="183"/>
      <c r="L122" s="183"/>
      <c r="M122" s="183"/>
      <c r="N122" s="183"/>
      <c r="O122" s="265">
        <f>+pivotCE!B40</f>
        <v>6656</v>
      </c>
      <c r="P122" s="265">
        <f>+pivotCE!C40</f>
        <v>0</v>
      </c>
      <c r="Q122" s="265">
        <f>O122-P122</f>
        <v>6656</v>
      </c>
      <c r="R122" s="266"/>
      <c r="S122" s="267"/>
    </row>
    <row r="123" spans="1:19" ht="15.75" customHeight="1">
      <c r="A123" s="194"/>
      <c r="B123" s="175"/>
      <c r="C123" s="195" t="s">
        <v>1957</v>
      </c>
      <c r="D123" s="183" t="s">
        <v>1921</v>
      </c>
      <c r="E123" s="183"/>
      <c r="F123" s="183"/>
      <c r="G123" s="183"/>
      <c r="H123" s="183"/>
      <c r="I123" s="183"/>
      <c r="J123" s="183"/>
      <c r="K123" s="183"/>
      <c r="L123" s="183"/>
      <c r="M123" s="183"/>
      <c r="N123" s="183"/>
      <c r="O123" s="265">
        <v>0</v>
      </c>
      <c r="P123" s="265">
        <v>0</v>
      </c>
      <c r="Q123" s="265">
        <f>O123-P123</f>
        <v>0</v>
      </c>
      <c r="R123" s="266"/>
      <c r="S123" s="267"/>
    </row>
    <row r="124" spans="1:19" ht="15.75" customHeight="1">
      <c r="A124" s="194"/>
      <c r="B124" s="175"/>
      <c r="C124" s="195" t="s">
        <v>1958</v>
      </c>
      <c r="D124" s="183" t="s">
        <v>2</v>
      </c>
      <c r="E124" s="183"/>
      <c r="F124" s="183"/>
      <c r="G124" s="183"/>
      <c r="H124" s="183"/>
      <c r="I124" s="183"/>
      <c r="J124" s="183"/>
      <c r="K124" s="183"/>
      <c r="L124" s="183"/>
      <c r="M124" s="183"/>
      <c r="N124" s="183"/>
      <c r="O124" s="265">
        <f>+pivotCE!B41</f>
        <v>0</v>
      </c>
      <c r="P124" s="265">
        <v>0</v>
      </c>
      <c r="Q124" s="265">
        <f>O124-P124</f>
        <v>0</v>
      </c>
      <c r="R124" s="266"/>
      <c r="S124" s="267"/>
    </row>
    <row r="125" spans="1:19" ht="15.75" customHeight="1">
      <c r="A125" s="194"/>
      <c r="B125" s="175"/>
      <c r="C125" s="187"/>
      <c r="D125" s="183"/>
      <c r="E125" s="183"/>
      <c r="F125" s="183"/>
      <c r="G125" s="183"/>
      <c r="H125" s="183"/>
      <c r="I125" s="183"/>
      <c r="J125" s="183"/>
      <c r="K125" s="183"/>
      <c r="L125" s="183"/>
      <c r="M125" s="183"/>
      <c r="N125" s="183"/>
      <c r="O125" s="262"/>
      <c r="P125" s="262"/>
      <c r="Q125" s="262"/>
      <c r="R125" s="260"/>
      <c r="S125" s="278"/>
    </row>
    <row r="126" spans="1:19" ht="15.75" customHeight="1">
      <c r="A126" s="194"/>
      <c r="B126" s="175" t="s">
        <v>1941</v>
      </c>
      <c r="C126" s="187" t="s">
        <v>1924</v>
      </c>
      <c r="D126" s="183"/>
      <c r="E126" s="183"/>
      <c r="F126" s="183"/>
      <c r="G126" s="183"/>
      <c r="H126" s="183"/>
      <c r="I126" s="183"/>
      <c r="J126" s="183"/>
      <c r="K126" s="183"/>
      <c r="L126" s="183"/>
      <c r="M126" s="183"/>
      <c r="N126" s="183"/>
      <c r="O126" s="262">
        <v>0</v>
      </c>
      <c r="P126" s="262">
        <v>0</v>
      </c>
      <c r="Q126" s="262">
        <f>O126-P126</f>
        <v>0</v>
      </c>
      <c r="R126" s="263"/>
      <c r="S126" s="267"/>
    </row>
    <row r="127" spans="1:19" ht="15.75" customHeight="1">
      <c r="A127" s="194"/>
      <c r="B127" s="175" t="s">
        <v>1942</v>
      </c>
      <c r="C127" s="187" t="s">
        <v>1925</v>
      </c>
      <c r="D127" s="183"/>
      <c r="E127" s="183"/>
      <c r="F127" s="183"/>
      <c r="G127" s="183"/>
      <c r="H127" s="183"/>
      <c r="I127" s="183"/>
      <c r="J127" s="183"/>
      <c r="K127" s="183"/>
      <c r="L127" s="183"/>
      <c r="M127" s="183"/>
      <c r="N127" s="183"/>
      <c r="O127" s="262">
        <v>0</v>
      </c>
      <c r="P127" s="262">
        <v>0</v>
      </c>
      <c r="Q127" s="262">
        <v>0</v>
      </c>
      <c r="R127" s="260"/>
      <c r="S127" s="267"/>
    </row>
    <row r="128" spans="1:19" ht="15.75" customHeight="1">
      <c r="A128" s="194"/>
      <c r="B128" s="183"/>
      <c r="C128" s="183"/>
      <c r="D128" s="183"/>
      <c r="E128" s="183"/>
      <c r="F128" s="183"/>
      <c r="G128" s="183"/>
      <c r="H128" s="183"/>
      <c r="I128" s="183"/>
      <c r="J128" s="183"/>
      <c r="K128" s="183"/>
      <c r="L128" s="183"/>
      <c r="M128" s="183"/>
      <c r="N128" s="183"/>
      <c r="O128" s="268"/>
      <c r="P128" s="268"/>
      <c r="Q128" s="268"/>
      <c r="R128" s="260"/>
      <c r="S128" s="278"/>
    </row>
    <row r="129" spans="1:19" ht="15.75" customHeight="1">
      <c r="A129" s="234" t="s">
        <v>3</v>
      </c>
      <c r="B129" s="234"/>
      <c r="C129" s="235"/>
      <c r="D129" s="235"/>
      <c r="E129" s="235"/>
      <c r="F129" s="235"/>
      <c r="G129" s="235"/>
      <c r="H129" s="235"/>
      <c r="I129" s="235"/>
      <c r="J129" s="235"/>
      <c r="K129" s="235"/>
      <c r="L129" s="235"/>
      <c r="M129" s="235"/>
      <c r="N129" s="235"/>
      <c r="O129" s="302">
        <f>O120+O126+O127</f>
        <v>115366</v>
      </c>
      <c r="P129" s="302">
        <f>P120+P126+P127</f>
        <v>134444</v>
      </c>
      <c r="Q129" s="302">
        <f>O129-P129</f>
        <v>-19078</v>
      </c>
      <c r="R129" s="280"/>
      <c r="S129" s="303"/>
    </row>
    <row r="130" spans="1:19" s="212" customFormat="1" ht="27.75" customHeight="1">
      <c r="A130" s="292" t="s">
        <v>1090</v>
      </c>
      <c r="B130" s="292"/>
      <c r="C130" s="295"/>
      <c r="D130" s="295"/>
      <c r="E130" s="295"/>
      <c r="F130" s="295"/>
      <c r="G130" s="295"/>
      <c r="H130" s="295"/>
      <c r="I130" s="295"/>
      <c r="J130" s="295"/>
      <c r="K130" s="295"/>
      <c r="L130" s="295"/>
      <c r="M130" s="295"/>
      <c r="N130" s="295"/>
      <c r="O130" s="304">
        <f>O116-O129</f>
        <v>884</v>
      </c>
      <c r="P130" s="304">
        <f>P116-P129</f>
        <v>762</v>
      </c>
      <c r="Q130" s="304">
        <f>O130-P130</f>
        <v>122</v>
      </c>
      <c r="R130" s="301">
        <f>Q130/P130</f>
        <v>0.16010498687664043</v>
      </c>
      <c r="S130" s="303"/>
    </row>
    <row r="131" spans="1:19">
      <c r="O131" s="305">
        <f>+O130-dettaglio_CE!F319</f>
        <v>-0.32000000120024197</v>
      </c>
      <c r="P131" s="278">
        <f>+P130-dettaglio_CE!I319</f>
        <v>-0.17999999312451109</v>
      </c>
      <c r="R131" s="251"/>
      <c r="S131" s="251"/>
    </row>
    <row r="132" spans="1:19">
      <c r="R132" s="251"/>
      <c r="S132" s="251"/>
    </row>
    <row r="133" spans="1:19">
      <c r="N133" s="228"/>
      <c r="R133" s="251"/>
      <c r="S133" s="251"/>
    </row>
    <row r="134" spans="1:19">
      <c r="R134" s="251"/>
      <c r="S134" s="251"/>
    </row>
    <row r="135" spans="1:19">
      <c r="R135" s="251"/>
      <c r="S135" s="251"/>
    </row>
    <row r="136" spans="1:19">
      <c r="R136" s="251"/>
      <c r="S136" s="251"/>
    </row>
    <row r="137" spans="1:19">
      <c r="R137" s="251"/>
      <c r="S137" s="251"/>
    </row>
    <row r="138" spans="1:19">
      <c r="R138" s="251"/>
      <c r="S138" s="251"/>
    </row>
    <row r="139" spans="1:19">
      <c r="R139" s="251"/>
      <c r="S139" s="251"/>
    </row>
    <row r="140" spans="1:19">
      <c r="R140" s="251"/>
      <c r="S140" s="251"/>
    </row>
    <row r="141" spans="1:19">
      <c r="R141" s="251"/>
      <c r="S141" s="251"/>
    </row>
    <row r="142" spans="1:19">
      <c r="R142" s="251"/>
      <c r="S142" s="251"/>
    </row>
    <row r="143" spans="1:19">
      <c r="R143" s="251"/>
      <c r="S143" s="251"/>
    </row>
    <row r="144" spans="1:19">
      <c r="R144" s="251"/>
      <c r="S144" s="251"/>
    </row>
    <row r="145" spans="18:19">
      <c r="R145" s="251"/>
      <c r="S145" s="251"/>
    </row>
    <row r="146" spans="18:19">
      <c r="R146" s="251"/>
      <c r="S146" s="251"/>
    </row>
    <row r="147" spans="18:19">
      <c r="R147" s="251"/>
      <c r="S147" s="251"/>
    </row>
    <row r="148" spans="18:19">
      <c r="R148" s="251"/>
      <c r="S148" s="251"/>
    </row>
    <row r="149" spans="18:19">
      <c r="R149" s="251"/>
      <c r="S149" s="251"/>
    </row>
    <row r="150" spans="18:19">
      <c r="R150" s="251"/>
      <c r="S150" s="251"/>
    </row>
    <row r="151" spans="18:19">
      <c r="R151" s="251"/>
      <c r="S151" s="251"/>
    </row>
    <row r="152" spans="18:19">
      <c r="R152" s="251"/>
      <c r="S152" s="251"/>
    </row>
    <row r="153" spans="18:19">
      <c r="R153" s="251"/>
      <c r="S153" s="251"/>
    </row>
    <row r="154" spans="18:19">
      <c r="R154" s="251"/>
      <c r="S154" s="251"/>
    </row>
    <row r="155" spans="18:19">
      <c r="R155" s="251"/>
      <c r="S155" s="251"/>
    </row>
    <row r="156" spans="18:19">
      <c r="R156" s="251"/>
      <c r="S156" s="251"/>
    </row>
    <row r="157" spans="18:19">
      <c r="R157" s="251"/>
      <c r="S157" s="251"/>
    </row>
    <row r="158" spans="18:19">
      <c r="R158" s="251"/>
      <c r="S158" s="251"/>
    </row>
    <row r="159" spans="18:19">
      <c r="R159" s="251"/>
      <c r="S159" s="251"/>
    </row>
    <row r="160" spans="18:19">
      <c r="R160" s="251"/>
      <c r="S160" s="251"/>
    </row>
    <row r="161" spans="18:19">
      <c r="R161" s="251"/>
      <c r="S161" s="251"/>
    </row>
    <row r="162" spans="18:19">
      <c r="R162" s="251"/>
      <c r="S162" s="251"/>
    </row>
    <row r="163" spans="18:19">
      <c r="R163" s="251"/>
      <c r="S163" s="251"/>
    </row>
    <row r="164" spans="18:19">
      <c r="R164" s="251"/>
      <c r="S164" s="251"/>
    </row>
    <row r="165" spans="18:19">
      <c r="R165" s="251"/>
      <c r="S165" s="251"/>
    </row>
    <row r="166" spans="18:19">
      <c r="R166" s="251"/>
      <c r="S166" s="251"/>
    </row>
    <row r="167" spans="18:19">
      <c r="R167" s="251"/>
      <c r="S167" s="251"/>
    </row>
    <row r="168" spans="18:19">
      <c r="R168" s="251"/>
      <c r="S168" s="251"/>
    </row>
    <row r="169" spans="18:19">
      <c r="R169" s="251"/>
      <c r="S169" s="251"/>
    </row>
    <row r="170" spans="18:19">
      <c r="R170" s="251"/>
      <c r="S170" s="251"/>
    </row>
    <row r="171" spans="18:19">
      <c r="R171" s="251"/>
      <c r="S171" s="251"/>
    </row>
    <row r="172" spans="18:19">
      <c r="R172" s="251"/>
      <c r="S172" s="251"/>
    </row>
    <row r="173" spans="18:19">
      <c r="R173" s="251"/>
      <c r="S173" s="251"/>
    </row>
    <row r="174" spans="18:19">
      <c r="R174" s="251"/>
      <c r="S174" s="251"/>
    </row>
    <row r="175" spans="18:19">
      <c r="R175" s="251"/>
      <c r="S175" s="251"/>
    </row>
    <row r="176" spans="18:19">
      <c r="R176" s="251"/>
      <c r="S176" s="251"/>
    </row>
    <row r="177" spans="18:19">
      <c r="R177" s="251"/>
      <c r="S177" s="251"/>
    </row>
    <row r="178" spans="18:19">
      <c r="R178" s="251"/>
      <c r="S178" s="251"/>
    </row>
    <row r="179" spans="18:19">
      <c r="R179" s="251"/>
      <c r="S179" s="251"/>
    </row>
    <row r="180" spans="18:19">
      <c r="R180" s="251"/>
      <c r="S180" s="251"/>
    </row>
    <row r="181" spans="18:19">
      <c r="R181" s="251"/>
      <c r="S181" s="251"/>
    </row>
    <row r="182" spans="18:19">
      <c r="R182" s="251"/>
      <c r="S182" s="251"/>
    </row>
    <row r="183" spans="18:19">
      <c r="R183" s="251"/>
      <c r="S183" s="251"/>
    </row>
    <row r="184" spans="18:19">
      <c r="R184" s="251"/>
      <c r="S184" s="251"/>
    </row>
    <row r="185" spans="18:19">
      <c r="R185" s="251"/>
      <c r="S185" s="251"/>
    </row>
    <row r="186" spans="18:19">
      <c r="R186" s="251"/>
      <c r="S186" s="251"/>
    </row>
    <row r="187" spans="18:19">
      <c r="R187" s="251"/>
      <c r="S187" s="251"/>
    </row>
    <row r="188" spans="18:19">
      <c r="R188" s="251"/>
      <c r="S188" s="251"/>
    </row>
    <row r="189" spans="18:19">
      <c r="R189" s="251"/>
      <c r="S189" s="251"/>
    </row>
    <row r="190" spans="18:19">
      <c r="R190" s="251"/>
      <c r="S190" s="251"/>
    </row>
    <row r="191" spans="18:19">
      <c r="R191" s="251"/>
      <c r="S191" s="251"/>
    </row>
    <row r="192" spans="18:19">
      <c r="R192" s="251"/>
      <c r="S192" s="251"/>
    </row>
    <row r="193" spans="18:19">
      <c r="R193" s="251"/>
      <c r="S193" s="251"/>
    </row>
    <row r="194" spans="18:19">
      <c r="R194" s="251"/>
      <c r="S194" s="251"/>
    </row>
    <row r="195" spans="18:19">
      <c r="R195" s="251"/>
      <c r="S195" s="251"/>
    </row>
    <row r="196" spans="18:19">
      <c r="R196" s="251"/>
      <c r="S196" s="251"/>
    </row>
    <row r="197" spans="18:19">
      <c r="R197" s="251"/>
      <c r="S197" s="251"/>
    </row>
    <row r="198" spans="18:19">
      <c r="R198" s="251"/>
      <c r="S198" s="251"/>
    </row>
    <row r="199" spans="18:19">
      <c r="R199" s="251"/>
      <c r="S199" s="251"/>
    </row>
    <row r="200" spans="18:19">
      <c r="R200" s="251"/>
      <c r="S200" s="251"/>
    </row>
    <row r="201" spans="18:19">
      <c r="R201" s="251"/>
      <c r="S201" s="251"/>
    </row>
    <row r="202" spans="18:19">
      <c r="R202" s="251"/>
      <c r="S202" s="251"/>
    </row>
    <row r="203" spans="18:19">
      <c r="R203" s="251"/>
      <c r="S203" s="251"/>
    </row>
    <row r="204" spans="18:19">
      <c r="R204" s="251"/>
      <c r="S204" s="251"/>
    </row>
    <row r="205" spans="18:19">
      <c r="R205" s="251"/>
      <c r="S205" s="251"/>
    </row>
    <row r="206" spans="18:19">
      <c r="R206" s="251"/>
      <c r="S206" s="251"/>
    </row>
    <row r="207" spans="18:19">
      <c r="R207" s="251"/>
      <c r="S207" s="251"/>
    </row>
    <row r="208" spans="18:19">
      <c r="R208" s="251"/>
      <c r="S208" s="251"/>
    </row>
    <row r="209" spans="18:19">
      <c r="R209" s="251"/>
      <c r="S209" s="251"/>
    </row>
    <row r="210" spans="18:19">
      <c r="R210" s="251"/>
      <c r="S210" s="251"/>
    </row>
    <row r="211" spans="18:19">
      <c r="R211" s="251"/>
      <c r="S211" s="251"/>
    </row>
    <row r="212" spans="18:19">
      <c r="R212" s="251"/>
      <c r="S212" s="251"/>
    </row>
    <row r="213" spans="18:19">
      <c r="R213" s="251"/>
      <c r="S213" s="251"/>
    </row>
    <row r="214" spans="18:19">
      <c r="R214" s="251"/>
      <c r="S214" s="251"/>
    </row>
    <row r="215" spans="18:19">
      <c r="R215" s="251"/>
      <c r="S215" s="251"/>
    </row>
    <row r="216" spans="18:19">
      <c r="R216" s="251"/>
      <c r="S216" s="251"/>
    </row>
    <row r="217" spans="18:19">
      <c r="R217" s="251"/>
      <c r="S217" s="251"/>
    </row>
    <row r="218" spans="18:19">
      <c r="R218" s="251"/>
      <c r="S218" s="251"/>
    </row>
    <row r="219" spans="18:19">
      <c r="R219" s="251"/>
      <c r="S219" s="251"/>
    </row>
    <row r="220" spans="18:19">
      <c r="R220" s="251"/>
      <c r="S220" s="251"/>
    </row>
    <row r="221" spans="18:19">
      <c r="R221" s="251"/>
      <c r="S221" s="251"/>
    </row>
    <row r="222" spans="18:19">
      <c r="R222" s="251"/>
      <c r="S222" s="251"/>
    </row>
    <row r="223" spans="18:19">
      <c r="R223" s="251"/>
      <c r="S223" s="251"/>
    </row>
    <row r="224" spans="18:19">
      <c r="R224" s="251"/>
      <c r="S224" s="251"/>
    </row>
    <row r="225" spans="18:19">
      <c r="R225" s="251"/>
      <c r="S225" s="251"/>
    </row>
    <row r="226" spans="18:19">
      <c r="R226" s="251"/>
      <c r="S226" s="251"/>
    </row>
    <row r="227" spans="18:19">
      <c r="R227" s="251"/>
      <c r="S227" s="251"/>
    </row>
    <row r="228" spans="18:19">
      <c r="R228" s="251"/>
      <c r="S228" s="251"/>
    </row>
    <row r="229" spans="18:19">
      <c r="R229" s="251"/>
      <c r="S229" s="251"/>
    </row>
    <row r="230" spans="18:19">
      <c r="R230" s="251"/>
      <c r="S230" s="251"/>
    </row>
    <row r="231" spans="18:19">
      <c r="R231" s="251"/>
      <c r="S231" s="251"/>
    </row>
    <row r="232" spans="18:19">
      <c r="R232" s="251"/>
      <c r="S232" s="251"/>
    </row>
    <row r="233" spans="18:19">
      <c r="R233" s="251"/>
      <c r="S233" s="251"/>
    </row>
    <row r="234" spans="18:19">
      <c r="R234" s="251"/>
      <c r="S234" s="251"/>
    </row>
    <row r="235" spans="18:19">
      <c r="R235" s="251"/>
      <c r="S235" s="251"/>
    </row>
    <row r="236" spans="18:19">
      <c r="R236" s="251"/>
      <c r="S236" s="251"/>
    </row>
    <row r="237" spans="18:19">
      <c r="R237" s="251"/>
      <c r="S237" s="251"/>
    </row>
    <row r="238" spans="18:19">
      <c r="R238" s="251"/>
      <c r="S238" s="251"/>
    </row>
    <row r="239" spans="18:19">
      <c r="R239" s="251"/>
      <c r="S239" s="251"/>
    </row>
    <row r="240" spans="18:19">
      <c r="R240" s="251"/>
      <c r="S240" s="251"/>
    </row>
    <row r="241" spans="18:19">
      <c r="R241" s="251"/>
      <c r="S241" s="251"/>
    </row>
    <row r="242" spans="18:19">
      <c r="R242" s="251"/>
      <c r="S242" s="251"/>
    </row>
    <row r="243" spans="18:19">
      <c r="R243" s="251"/>
      <c r="S243" s="251"/>
    </row>
    <row r="244" spans="18:19">
      <c r="R244" s="251"/>
      <c r="S244" s="251"/>
    </row>
    <row r="245" spans="18:19">
      <c r="R245" s="251"/>
      <c r="S245" s="251"/>
    </row>
    <row r="246" spans="18:19">
      <c r="R246" s="251"/>
      <c r="S246" s="251"/>
    </row>
    <row r="247" spans="18:19">
      <c r="R247" s="251"/>
      <c r="S247" s="251"/>
    </row>
    <row r="248" spans="18:19">
      <c r="R248" s="251"/>
      <c r="S248" s="251"/>
    </row>
  </sheetData>
  <mergeCells count="7">
    <mergeCell ref="A1:P1"/>
    <mergeCell ref="Q1:R1"/>
    <mergeCell ref="A3:N3"/>
    <mergeCell ref="O3:O4"/>
    <mergeCell ref="P3:P4"/>
    <mergeCell ref="Q3:R3"/>
    <mergeCell ref="A4:N4"/>
  </mergeCells>
  <phoneticPr fontId="18" type="noConversion"/>
  <printOptions horizontalCentered="1"/>
  <pageMargins left="0" right="0" top="0.19027777777777777" bottom="0.4" header="0.51180555555555551" footer="0.10972222222222222"/>
  <pageSetup paperSize="9" scale="74" firstPageNumber="7" orientation="landscape" useFirstPageNumber="1" r:id="rId1"/>
  <headerFooter alignWithMargins="0">
    <oddFooter>&amp;LConto Economico - Bilancio 2017 - Società della Salute Colline Metallifere&amp;R&amp;P</oddFooter>
  </headerFooter>
  <rowBreaks count="3" manualBreakCount="3">
    <brk id="41" max="16383" man="1"/>
    <brk id="77" max="16383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767"/>
  <sheetViews>
    <sheetView workbookViewId="0">
      <pane ySplit="1" topLeftCell="A187" activePane="bottomLeft" state="frozen"/>
      <selection pane="bottomLeft" activeCell="B209" sqref="B209"/>
    </sheetView>
  </sheetViews>
  <sheetFormatPr defaultRowHeight="12.75"/>
  <cols>
    <col min="1" max="1" width="7.85546875" customWidth="1"/>
    <col min="2" max="2" width="44.28515625" bestFit="1" customWidth="1"/>
    <col min="3" max="3" width="30.28515625" bestFit="1" customWidth="1"/>
    <col min="4" max="4" width="12.85546875" style="5" bestFit="1" customWidth="1"/>
    <col min="5" max="6" width="12" style="5" bestFit="1" customWidth="1"/>
    <col min="7" max="7" width="11.140625" style="5" bestFit="1" customWidth="1"/>
  </cols>
  <sheetData>
    <row r="1" spans="1:7">
      <c r="A1" s="1" t="s">
        <v>2100</v>
      </c>
      <c r="B1" s="1" t="s">
        <v>3352</v>
      </c>
      <c r="C1" s="1" t="s">
        <v>2101</v>
      </c>
      <c r="D1" s="2" t="s">
        <v>2086</v>
      </c>
      <c r="E1" s="2" t="s">
        <v>1753</v>
      </c>
      <c r="F1" s="2" t="s">
        <v>1754</v>
      </c>
      <c r="G1" s="2" t="s">
        <v>2087</v>
      </c>
    </row>
    <row r="2" spans="1:7">
      <c r="A2" s="1">
        <v>20006177</v>
      </c>
      <c r="B2" s="1" t="s">
        <v>2102</v>
      </c>
      <c r="C2" s="1" t="s">
        <v>2103</v>
      </c>
      <c r="D2" s="2">
        <v>801.49</v>
      </c>
      <c r="E2" s="2">
        <v>9439.4500000000007</v>
      </c>
      <c r="F2" s="2">
        <v>8661.65</v>
      </c>
      <c r="G2" s="2">
        <v>1579.29</v>
      </c>
    </row>
    <row r="3" spans="1:7">
      <c r="A3" s="1">
        <v>20006193</v>
      </c>
      <c r="B3" s="1" t="s">
        <v>2104</v>
      </c>
      <c r="C3" s="1" t="s">
        <v>2103</v>
      </c>
      <c r="D3" s="2">
        <v>19.2</v>
      </c>
      <c r="E3" s="2">
        <v>4.4000000000000004</v>
      </c>
      <c r="F3" s="2">
        <v>23.6</v>
      </c>
      <c r="G3" s="2">
        <v>0</v>
      </c>
    </row>
    <row r="4" spans="1:7">
      <c r="A4" s="1">
        <v>20006358</v>
      </c>
      <c r="B4" s="1" t="s">
        <v>2105</v>
      </c>
      <c r="C4" s="1" t="s">
        <v>2103</v>
      </c>
      <c r="D4" s="2">
        <v>0</v>
      </c>
      <c r="E4" s="2">
        <v>130</v>
      </c>
      <c r="F4" s="2">
        <v>130</v>
      </c>
      <c r="G4" s="2">
        <v>0</v>
      </c>
    </row>
    <row r="5" spans="1:7">
      <c r="A5" s="1">
        <v>20006248</v>
      </c>
      <c r="B5" s="1" t="s">
        <v>2106</v>
      </c>
      <c r="C5" s="1" t="s">
        <v>2103</v>
      </c>
      <c r="D5" s="2">
        <v>0</v>
      </c>
      <c r="E5" s="2">
        <v>960</v>
      </c>
      <c r="F5" s="2">
        <v>960</v>
      </c>
      <c r="G5" s="2">
        <v>0</v>
      </c>
    </row>
    <row r="6" spans="1:7">
      <c r="A6" s="1">
        <v>20007997</v>
      </c>
      <c r="B6" s="1" t="s">
        <v>2107</v>
      </c>
      <c r="C6" s="1" t="s">
        <v>2103</v>
      </c>
      <c r="D6" s="2">
        <v>424.34</v>
      </c>
      <c r="E6" s="2">
        <v>0</v>
      </c>
      <c r="F6" s="2">
        <v>0</v>
      </c>
      <c r="G6" s="2">
        <v>424.34</v>
      </c>
    </row>
    <row r="7" spans="1:7">
      <c r="A7" s="1">
        <v>20006909</v>
      </c>
      <c r="B7" s="1" t="s">
        <v>2108</v>
      </c>
      <c r="C7" s="1" t="s">
        <v>2103</v>
      </c>
      <c r="D7" s="2">
        <v>80</v>
      </c>
      <c r="E7" s="2">
        <v>0</v>
      </c>
      <c r="F7" s="2">
        <v>0</v>
      </c>
      <c r="G7" s="2">
        <v>80</v>
      </c>
    </row>
    <row r="8" spans="1:7">
      <c r="A8" s="1">
        <v>20006389</v>
      </c>
      <c r="B8" s="1" t="s">
        <v>2109</v>
      </c>
      <c r="C8" s="1" t="s">
        <v>2103</v>
      </c>
      <c r="D8" s="2">
        <v>143.04</v>
      </c>
      <c r="E8" s="2">
        <v>654.32000000000005</v>
      </c>
      <c r="F8" s="2">
        <v>393.71</v>
      </c>
      <c r="G8" s="2">
        <v>403.65</v>
      </c>
    </row>
    <row r="9" spans="1:7">
      <c r="A9" s="1">
        <v>20007522</v>
      </c>
      <c r="B9" s="1" t="s">
        <v>2110</v>
      </c>
      <c r="C9" s="1" t="s">
        <v>2103</v>
      </c>
      <c r="D9" s="2">
        <v>0</v>
      </c>
      <c r="E9" s="2">
        <v>162</v>
      </c>
      <c r="F9" s="2">
        <v>162</v>
      </c>
      <c r="G9" s="2">
        <v>0</v>
      </c>
    </row>
    <row r="10" spans="1:7">
      <c r="A10" s="1">
        <v>20006365</v>
      </c>
      <c r="B10" s="1" t="s">
        <v>2111</v>
      </c>
      <c r="C10" s="1" t="s">
        <v>2103</v>
      </c>
      <c r="D10" s="2">
        <v>0</v>
      </c>
      <c r="E10" s="2">
        <v>320</v>
      </c>
      <c r="F10" s="2">
        <v>0</v>
      </c>
      <c r="G10" s="2">
        <v>320</v>
      </c>
    </row>
    <row r="11" spans="1:7">
      <c r="A11" s="1">
        <v>20007573</v>
      </c>
      <c r="B11" s="1" t="s">
        <v>2112</v>
      </c>
      <c r="C11" s="1" t="s">
        <v>2103</v>
      </c>
      <c r="D11" s="2">
        <v>0</v>
      </c>
      <c r="E11" s="2">
        <v>320</v>
      </c>
      <c r="F11" s="2">
        <v>320</v>
      </c>
      <c r="G11" s="2">
        <v>0</v>
      </c>
    </row>
    <row r="12" spans="1:7">
      <c r="A12" s="1">
        <v>20007567</v>
      </c>
      <c r="B12" s="1" t="s">
        <v>2113</v>
      </c>
      <c r="C12" s="1" t="s">
        <v>2103</v>
      </c>
      <c r="D12" s="2">
        <v>0</v>
      </c>
      <c r="E12" s="2">
        <v>640</v>
      </c>
      <c r="F12" s="2">
        <v>640</v>
      </c>
      <c r="G12" s="2">
        <v>0</v>
      </c>
    </row>
    <row r="13" spans="1:7">
      <c r="A13" s="1">
        <v>20006390</v>
      </c>
      <c r="B13" s="1" t="s">
        <v>2114</v>
      </c>
      <c r="C13" s="1" t="s">
        <v>2103</v>
      </c>
      <c r="D13" s="2">
        <v>201</v>
      </c>
      <c r="E13" s="2">
        <v>390</v>
      </c>
      <c r="F13" s="2">
        <v>0</v>
      </c>
      <c r="G13" s="2">
        <v>591</v>
      </c>
    </row>
    <row r="14" spans="1:7">
      <c r="A14" s="1">
        <v>20006438</v>
      </c>
      <c r="B14" s="1" t="s">
        <v>2115</v>
      </c>
      <c r="C14" s="1" t="s">
        <v>2103</v>
      </c>
      <c r="D14" s="2">
        <v>1498.99</v>
      </c>
      <c r="E14" s="2">
        <v>1597.57</v>
      </c>
      <c r="F14" s="2">
        <v>1499</v>
      </c>
      <c r="G14" s="2">
        <v>1597.56</v>
      </c>
    </row>
    <row r="15" spans="1:7">
      <c r="A15" s="1">
        <v>20006486</v>
      </c>
      <c r="B15" s="1" t="s">
        <v>2116</v>
      </c>
      <c r="C15" s="1" t="s">
        <v>2103</v>
      </c>
      <c r="D15" s="2">
        <v>0</v>
      </c>
      <c r="E15" s="2">
        <v>150</v>
      </c>
      <c r="F15" s="2">
        <v>150</v>
      </c>
      <c r="G15" s="2">
        <v>0</v>
      </c>
    </row>
    <row r="16" spans="1:7">
      <c r="A16" s="1">
        <v>20006476</v>
      </c>
      <c r="B16" s="1" t="s">
        <v>2117</v>
      </c>
      <c r="C16" s="1" t="s">
        <v>2103</v>
      </c>
      <c r="D16" s="2">
        <v>1432.66</v>
      </c>
      <c r="E16" s="2">
        <v>1162.3399999999999</v>
      </c>
      <c r="F16" s="2">
        <v>1983.38</v>
      </c>
      <c r="G16" s="2">
        <v>611.62</v>
      </c>
    </row>
    <row r="17" spans="1:7">
      <c r="A17" s="1">
        <v>20007695</v>
      </c>
      <c r="B17" s="1" t="s">
        <v>2118</v>
      </c>
      <c r="C17" s="1" t="s">
        <v>2103</v>
      </c>
      <c r="D17" s="2">
        <v>0</v>
      </c>
      <c r="E17" s="2">
        <v>144</v>
      </c>
      <c r="F17" s="2">
        <v>72</v>
      </c>
      <c r="G17" s="2">
        <v>72</v>
      </c>
    </row>
    <row r="18" spans="1:7">
      <c r="A18" s="1">
        <v>20007471</v>
      </c>
      <c r="B18" s="1" t="s">
        <v>2119</v>
      </c>
      <c r="C18" s="1" t="s">
        <v>2103</v>
      </c>
      <c r="D18" s="2">
        <v>0</v>
      </c>
      <c r="E18" s="2">
        <v>302</v>
      </c>
      <c r="F18" s="2">
        <v>302</v>
      </c>
      <c r="G18" s="2">
        <v>0</v>
      </c>
    </row>
    <row r="19" spans="1:7">
      <c r="A19" s="1">
        <v>20007960</v>
      </c>
      <c r="B19" s="1" t="s">
        <v>2120</v>
      </c>
      <c r="C19" s="1" t="s">
        <v>2103</v>
      </c>
      <c r="D19" s="2">
        <v>154.69</v>
      </c>
      <c r="E19" s="2">
        <v>0</v>
      </c>
      <c r="F19" s="2">
        <v>0</v>
      </c>
      <c r="G19" s="2">
        <v>154.69</v>
      </c>
    </row>
    <row r="20" spans="1:7">
      <c r="A20" s="1">
        <v>20006478</v>
      </c>
      <c r="B20" s="1" t="s">
        <v>2121</v>
      </c>
      <c r="C20" s="1" t="s">
        <v>2103</v>
      </c>
      <c r="D20" s="2">
        <v>57.22</v>
      </c>
      <c r="E20" s="2">
        <v>360.78</v>
      </c>
      <c r="F20" s="2">
        <v>276.33999999999997</v>
      </c>
      <c r="G20" s="2">
        <v>141.66</v>
      </c>
    </row>
    <row r="21" spans="1:7">
      <c r="A21" s="1">
        <v>20006477</v>
      </c>
      <c r="B21" s="1" t="s">
        <v>2122</v>
      </c>
      <c r="C21" s="1" t="s">
        <v>2103</v>
      </c>
      <c r="D21" s="2">
        <v>0</v>
      </c>
      <c r="E21" s="2">
        <v>220</v>
      </c>
      <c r="F21" s="2">
        <v>220</v>
      </c>
      <c r="G21" s="2">
        <v>0</v>
      </c>
    </row>
    <row r="22" spans="1:7">
      <c r="A22" s="1">
        <v>20006763</v>
      </c>
      <c r="B22" s="1" t="s">
        <v>2123</v>
      </c>
      <c r="C22" s="1" t="s">
        <v>2103</v>
      </c>
      <c r="D22" s="2">
        <v>778</v>
      </c>
      <c r="E22" s="2">
        <v>0</v>
      </c>
      <c r="F22" s="2">
        <v>0</v>
      </c>
      <c r="G22" s="2">
        <v>778</v>
      </c>
    </row>
    <row r="23" spans="1:7">
      <c r="A23" s="1">
        <v>20006482</v>
      </c>
      <c r="B23" s="1" t="s">
        <v>2124</v>
      </c>
      <c r="C23" s="1" t="s">
        <v>2103</v>
      </c>
      <c r="D23" s="2">
        <v>2200.0100000000002</v>
      </c>
      <c r="E23" s="2">
        <v>19122.78</v>
      </c>
      <c r="F23" s="2">
        <v>17669.28</v>
      </c>
      <c r="G23" s="2">
        <v>3653.51</v>
      </c>
    </row>
    <row r="24" spans="1:7">
      <c r="A24" s="1">
        <v>20006488</v>
      </c>
      <c r="B24" s="1" t="s">
        <v>2125</v>
      </c>
      <c r="C24" s="1" t="s">
        <v>2103</v>
      </c>
      <c r="D24" s="2">
        <v>0</v>
      </c>
      <c r="E24" s="2">
        <v>189</v>
      </c>
      <c r="F24" s="2">
        <v>189</v>
      </c>
      <c r="G24" s="2">
        <v>0</v>
      </c>
    </row>
    <row r="25" spans="1:7">
      <c r="A25" s="1">
        <v>20007245</v>
      </c>
      <c r="B25" s="1" t="s">
        <v>2126</v>
      </c>
      <c r="C25" s="1" t="s">
        <v>2103</v>
      </c>
      <c r="D25" s="2">
        <v>0</v>
      </c>
      <c r="E25" s="2">
        <v>14672</v>
      </c>
      <c r="F25" s="2">
        <v>8772.6200000000008</v>
      </c>
      <c r="G25" s="2">
        <v>5899.38</v>
      </c>
    </row>
    <row r="26" spans="1:7">
      <c r="A26" s="1">
        <v>20006549</v>
      </c>
      <c r="B26" s="1" t="s">
        <v>2127</v>
      </c>
      <c r="C26" s="1" t="s">
        <v>2103</v>
      </c>
      <c r="D26" s="2">
        <v>0</v>
      </c>
      <c r="E26" s="2">
        <v>670</v>
      </c>
      <c r="F26" s="2">
        <v>670</v>
      </c>
      <c r="G26" s="2">
        <v>0</v>
      </c>
    </row>
    <row r="27" spans="1:7">
      <c r="A27" s="1">
        <v>20006566</v>
      </c>
      <c r="B27" s="1" t="s">
        <v>2128</v>
      </c>
      <c r="C27" s="1" t="s">
        <v>2103</v>
      </c>
      <c r="D27" s="2">
        <v>0</v>
      </c>
      <c r="E27" s="2">
        <v>259.2</v>
      </c>
      <c r="F27" s="2">
        <v>259.2</v>
      </c>
      <c r="G27" s="2">
        <v>0</v>
      </c>
    </row>
    <row r="28" spans="1:7">
      <c r="A28" s="1">
        <v>20006651</v>
      </c>
      <c r="B28" s="1" t="s">
        <v>2129</v>
      </c>
      <c r="C28" s="1" t="s">
        <v>2103</v>
      </c>
      <c r="D28" s="2">
        <v>2999.38</v>
      </c>
      <c r="E28" s="2">
        <v>11224.88</v>
      </c>
      <c r="F28" s="2">
        <v>12724.87</v>
      </c>
      <c r="G28" s="2">
        <v>1499.39</v>
      </c>
    </row>
    <row r="29" spans="1:7">
      <c r="A29" s="1">
        <v>20006101</v>
      </c>
      <c r="B29" s="1" t="s">
        <v>2130</v>
      </c>
      <c r="C29" s="1" t="s">
        <v>2131</v>
      </c>
      <c r="D29" s="2">
        <v>517742.8</v>
      </c>
      <c r="E29" s="2">
        <v>1904636.2</v>
      </c>
      <c r="F29" s="2">
        <v>1188177.76</v>
      </c>
      <c r="G29" s="2">
        <v>1234201.24</v>
      </c>
    </row>
    <row r="30" spans="1:7">
      <c r="A30" s="1">
        <v>20006900</v>
      </c>
      <c r="B30" s="1" t="s">
        <v>2132</v>
      </c>
      <c r="C30" s="1" t="s">
        <v>2131</v>
      </c>
      <c r="D30" s="2">
        <v>264</v>
      </c>
      <c r="E30" s="2">
        <v>0</v>
      </c>
      <c r="F30" s="2">
        <v>264</v>
      </c>
      <c r="G30" s="2">
        <v>0</v>
      </c>
    </row>
    <row r="31" spans="1:7">
      <c r="A31" s="1">
        <v>20007587</v>
      </c>
      <c r="B31" s="1" t="s">
        <v>2133</v>
      </c>
      <c r="C31" s="1" t="s">
        <v>2103</v>
      </c>
      <c r="D31" s="2">
        <v>0</v>
      </c>
      <c r="E31" s="2">
        <v>40</v>
      </c>
      <c r="F31" s="2">
        <v>40</v>
      </c>
      <c r="G31" s="2">
        <v>0</v>
      </c>
    </row>
    <row r="32" spans="1:7">
      <c r="A32" s="1">
        <v>20006112</v>
      </c>
      <c r="B32" s="1" t="s">
        <v>2134</v>
      </c>
      <c r="C32" s="1" t="s">
        <v>2103</v>
      </c>
      <c r="D32" s="2">
        <v>6972.15</v>
      </c>
      <c r="E32" s="2">
        <v>0</v>
      </c>
      <c r="F32" s="2">
        <v>0</v>
      </c>
      <c r="G32" s="2">
        <v>6972.15</v>
      </c>
    </row>
    <row r="33" spans="1:7">
      <c r="A33" s="1">
        <v>20006115</v>
      </c>
      <c r="B33" s="1" t="s">
        <v>2135</v>
      </c>
      <c r="C33" s="1" t="s">
        <v>2103</v>
      </c>
      <c r="D33" s="2">
        <v>1498.99</v>
      </c>
      <c r="E33" s="2">
        <v>17649.849999999999</v>
      </c>
      <c r="F33" s="2">
        <v>14700.16</v>
      </c>
      <c r="G33" s="2">
        <v>4448.68</v>
      </c>
    </row>
    <row r="34" spans="1:7">
      <c r="A34" s="1">
        <v>20006121</v>
      </c>
      <c r="B34" s="1" t="s">
        <v>2136</v>
      </c>
      <c r="C34" s="1" t="s">
        <v>2103</v>
      </c>
      <c r="D34" s="2">
        <v>0</v>
      </c>
      <c r="E34" s="2">
        <v>240</v>
      </c>
      <c r="F34" s="2">
        <v>240</v>
      </c>
      <c r="G34" s="2">
        <v>0</v>
      </c>
    </row>
    <row r="35" spans="1:7">
      <c r="A35" s="1">
        <v>20006124</v>
      </c>
      <c r="B35" s="1" t="s">
        <v>2137</v>
      </c>
      <c r="C35" s="1" t="s">
        <v>2103</v>
      </c>
      <c r="D35" s="2">
        <v>1498.69</v>
      </c>
      <c r="E35" s="2">
        <v>17651.95</v>
      </c>
      <c r="F35" s="2">
        <v>17649.96</v>
      </c>
      <c r="G35" s="2">
        <v>1500.68</v>
      </c>
    </row>
    <row r="36" spans="1:7">
      <c r="A36" s="1">
        <v>20006683</v>
      </c>
      <c r="B36" s="1" t="s">
        <v>2138</v>
      </c>
      <c r="C36" s="1" t="s">
        <v>2103</v>
      </c>
      <c r="D36" s="2">
        <v>716.49</v>
      </c>
      <c r="E36" s="2">
        <v>0</v>
      </c>
      <c r="F36" s="2">
        <v>0</v>
      </c>
      <c r="G36" s="2">
        <v>716.49</v>
      </c>
    </row>
    <row r="37" spans="1:7">
      <c r="A37" s="1">
        <v>20006122</v>
      </c>
      <c r="B37" s="1" t="s">
        <v>2139</v>
      </c>
      <c r="C37" s="1" t="s">
        <v>2103</v>
      </c>
      <c r="D37" s="2">
        <v>18.059999999999999</v>
      </c>
      <c r="E37" s="2">
        <v>155.12</v>
      </c>
      <c r="F37" s="2">
        <v>94.36</v>
      </c>
      <c r="G37" s="2">
        <v>78.819999999999993</v>
      </c>
    </row>
    <row r="38" spans="1:7">
      <c r="A38" s="1">
        <v>20006123</v>
      </c>
      <c r="B38" s="1" t="s">
        <v>2140</v>
      </c>
      <c r="C38" s="1" t="s">
        <v>2103</v>
      </c>
      <c r="D38" s="2">
        <v>5906.16</v>
      </c>
      <c r="E38" s="2">
        <v>0</v>
      </c>
      <c r="F38" s="2">
        <v>0</v>
      </c>
      <c r="G38" s="2">
        <v>5906.16</v>
      </c>
    </row>
    <row r="39" spans="1:7">
      <c r="A39" s="1">
        <v>20006129</v>
      </c>
      <c r="B39" s="1" t="s">
        <v>2141</v>
      </c>
      <c r="C39" s="1" t="s">
        <v>2103</v>
      </c>
      <c r="D39" s="2">
        <v>0</v>
      </c>
      <c r="E39" s="2">
        <v>216</v>
      </c>
      <c r="F39" s="2">
        <v>216</v>
      </c>
      <c r="G39" s="2">
        <v>0</v>
      </c>
    </row>
    <row r="40" spans="1:7">
      <c r="A40" s="1">
        <v>20007961</v>
      </c>
      <c r="B40" s="1" t="s">
        <v>2142</v>
      </c>
      <c r="C40" s="1" t="s">
        <v>2103</v>
      </c>
      <c r="D40" s="2">
        <v>134.06</v>
      </c>
      <c r="E40" s="2">
        <v>0</v>
      </c>
      <c r="F40" s="2">
        <v>0</v>
      </c>
      <c r="G40" s="2">
        <v>134.06</v>
      </c>
    </row>
    <row r="41" spans="1:7">
      <c r="A41" s="1">
        <v>20006120</v>
      </c>
      <c r="B41" s="1" t="s">
        <v>2143</v>
      </c>
      <c r="C41" s="1" t="s">
        <v>2103</v>
      </c>
      <c r="D41" s="2">
        <v>323.76</v>
      </c>
      <c r="E41" s="2">
        <v>2382.39</v>
      </c>
      <c r="F41" s="2">
        <v>1130.3599999999999</v>
      </c>
      <c r="G41" s="2">
        <v>1575.79</v>
      </c>
    </row>
    <row r="42" spans="1:7">
      <c r="A42" s="1">
        <v>20006135</v>
      </c>
      <c r="B42" s="1" t="s">
        <v>2144</v>
      </c>
      <c r="C42" s="1" t="s">
        <v>2103</v>
      </c>
      <c r="D42" s="2">
        <v>536.54999999999995</v>
      </c>
      <c r="E42" s="2">
        <v>851.27</v>
      </c>
      <c r="F42" s="2">
        <v>371.59</v>
      </c>
      <c r="G42" s="2">
        <v>1016.23</v>
      </c>
    </row>
    <row r="43" spans="1:7">
      <c r="A43" s="1">
        <v>20006908</v>
      </c>
      <c r="B43" s="1" t="s">
        <v>2145</v>
      </c>
      <c r="C43" s="1" t="s">
        <v>2103</v>
      </c>
      <c r="D43" s="2">
        <v>0</v>
      </c>
      <c r="E43" s="2">
        <v>10000</v>
      </c>
      <c r="F43" s="2">
        <v>10000</v>
      </c>
      <c r="G43" s="2">
        <v>0</v>
      </c>
    </row>
    <row r="44" spans="1:7">
      <c r="A44" s="1">
        <v>20007819</v>
      </c>
      <c r="B44" s="1" t="s">
        <v>2146</v>
      </c>
      <c r="C44" s="1" t="s">
        <v>2103</v>
      </c>
      <c r="D44" s="2">
        <v>0</v>
      </c>
      <c r="E44" s="2">
        <v>77.459999999999994</v>
      </c>
      <c r="F44" s="2">
        <v>0</v>
      </c>
      <c r="G44" s="2">
        <v>77.459999999999994</v>
      </c>
    </row>
    <row r="45" spans="1:7">
      <c r="A45" s="1">
        <v>20006150</v>
      </c>
      <c r="B45" s="1" t="s">
        <v>2147</v>
      </c>
      <c r="C45" s="1" t="s">
        <v>2103</v>
      </c>
      <c r="D45" s="2">
        <v>1499.69</v>
      </c>
      <c r="E45" s="2">
        <v>17658.25</v>
      </c>
      <c r="F45" s="2">
        <v>16206.85</v>
      </c>
      <c r="G45" s="2">
        <v>2951.09</v>
      </c>
    </row>
    <row r="46" spans="1:7">
      <c r="A46" s="1">
        <v>20006154</v>
      </c>
      <c r="B46" s="1" t="s">
        <v>2148</v>
      </c>
      <c r="C46" s="1" t="s">
        <v>2103</v>
      </c>
      <c r="D46" s="2">
        <v>0</v>
      </c>
      <c r="E46" s="2">
        <v>162</v>
      </c>
      <c r="F46" s="2">
        <v>162</v>
      </c>
      <c r="G46" s="2">
        <v>0</v>
      </c>
    </row>
    <row r="47" spans="1:7">
      <c r="A47" s="1">
        <v>20006152</v>
      </c>
      <c r="B47" s="1" t="s">
        <v>2149</v>
      </c>
      <c r="C47" s="1" t="s">
        <v>2103</v>
      </c>
      <c r="D47" s="2">
        <v>120.87</v>
      </c>
      <c r="E47" s="2">
        <v>194.5</v>
      </c>
      <c r="F47" s="2">
        <v>315.37</v>
      </c>
      <c r="G47" s="2">
        <v>0</v>
      </c>
    </row>
    <row r="48" spans="1:7">
      <c r="A48" s="1">
        <v>20006168</v>
      </c>
      <c r="B48" s="1" t="s">
        <v>2150</v>
      </c>
      <c r="C48" s="1" t="s">
        <v>2103</v>
      </c>
      <c r="D48" s="2">
        <v>0</v>
      </c>
      <c r="E48" s="2">
        <v>80</v>
      </c>
      <c r="F48" s="2">
        <v>80</v>
      </c>
      <c r="G48" s="2">
        <v>0</v>
      </c>
    </row>
    <row r="49" spans="1:7">
      <c r="A49" s="1">
        <v>20006171</v>
      </c>
      <c r="B49" s="1" t="s">
        <v>2151</v>
      </c>
      <c r="C49" s="1" t="s">
        <v>2103</v>
      </c>
      <c r="D49" s="2">
        <v>0</v>
      </c>
      <c r="E49" s="2">
        <v>640</v>
      </c>
      <c r="F49" s="2">
        <v>640</v>
      </c>
      <c r="G49" s="2">
        <v>0</v>
      </c>
    </row>
    <row r="50" spans="1:7">
      <c r="A50" s="1">
        <v>20006697</v>
      </c>
      <c r="B50" s="1" t="s">
        <v>2152</v>
      </c>
      <c r="C50" s="1" t="s">
        <v>2103</v>
      </c>
      <c r="D50" s="2">
        <v>73.62</v>
      </c>
      <c r="E50" s="2">
        <v>0</v>
      </c>
      <c r="F50" s="2">
        <v>0</v>
      </c>
      <c r="G50" s="2">
        <v>73.62</v>
      </c>
    </row>
    <row r="51" spans="1:7">
      <c r="A51" s="1">
        <v>20006169</v>
      </c>
      <c r="B51" s="1" t="s">
        <v>2153</v>
      </c>
      <c r="C51" s="1" t="s">
        <v>2103</v>
      </c>
      <c r="D51" s="2">
        <v>1798.14</v>
      </c>
      <c r="E51" s="2">
        <v>21172.1</v>
      </c>
      <c r="F51" s="2">
        <v>19431.900000000001</v>
      </c>
      <c r="G51" s="2">
        <v>3538.34</v>
      </c>
    </row>
    <row r="52" spans="1:7">
      <c r="A52" s="1">
        <v>20006166</v>
      </c>
      <c r="B52" s="1" t="s">
        <v>2154</v>
      </c>
      <c r="C52" s="1" t="s">
        <v>2103</v>
      </c>
      <c r="D52" s="2">
        <v>397.16</v>
      </c>
      <c r="E52" s="2">
        <v>554.58000000000004</v>
      </c>
      <c r="F52" s="2">
        <v>935.17</v>
      </c>
      <c r="G52" s="2">
        <v>16.57</v>
      </c>
    </row>
    <row r="53" spans="1:7">
      <c r="A53" s="1">
        <v>20006173</v>
      </c>
      <c r="B53" s="1" t="s">
        <v>2155</v>
      </c>
      <c r="C53" s="1" t="s">
        <v>2103</v>
      </c>
      <c r="D53" s="2">
        <v>61.85</v>
      </c>
      <c r="E53" s="2">
        <v>1786.56</v>
      </c>
      <c r="F53" s="2">
        <v>1649.28</v>
      </c>
      <c r="G53" s="2">
        <v>199.13</v>
      </c>
    </row>
    <row r="54" spans="1:7">
      <c r="A54" s="1">
        <v>20006699</v>
      </c>
      <c r="B54" s="1" t="s">
        <v>2156</v>
      </c>
      <c r="C54" s="1" t="s">
        <v>2103</v>
      </c>
      <c r="D54" s="2">
        <v>45.15</v>
      </c>
      <c r="E54" s="2">
        <v>0</v>
      </c>
      <c r="F54" s="2">
        <v>0</v>
      </c>
      <c r="G54" s="2">
        <v>45.15</v>
      </c>
    </row>
    <row r="55" spans="1:7">
      <c r="A55" s="1">
        <v>20006170</v>
      </c>
      <c r="B55" s="1" t="s">
        <v>2157</v>
      </c>
      <c r="C55" s="1" t="s">
        <v>2103</v>
      </c>
      <c r="D55" s="2">
        <v>5131.93</v>
      </c>
      <c r="E55" s="2">
        <v>8966.5</v>
      </c>
      <c r="F55" s="2">
        <v>8966</v>
      </c>
      <c r="G55" s="2">
        <v>5132.43</v>
      </c>
    </row>
    <row r="56" spans="1:7">
      <c r="A56" s="1">
        <v>20007962</v>
      </c>
      <c r="B56" s="1" t="s">
        <v>2158</v>
      </c>
      <c r="C56" s="1" t="s">
        <v>2103</v>
      </c>
      <c r="D56" s="2">
        <v>183.55</v>
      </c>
      <c r="E56" s="2">
        <v>0</v>
      </c>
      <c r="F56" s="2">
        <v>0</v>
      </c>
      <c r="G56" s="2">
        <v>183.55</v>
      </c>
    </row>
    <row r="57" spans="1:7">
      <c r="A57" s="1">
        <v>20006174</v>
      </c>
      <c r="B57" s="1" t="s">
        <v>2159</v>
      </c>
      <c r="C57" s="1" t="s">
        <v>2103</v>
      </c>
      <c r="D57" s="2">
        <v>1045.0999999999999</v>
      </c>
      <c r="E57" s="2">
        <v>206.5</v>
      </c>
      <c r="F57" s="2">
        <v>1067.5999999999999</v>
      </c>
      <c r="G57" s="2">
        <v>184</v>
      </c>
    </row>
    <row r="58" spans="1:7">
      <c r="A58" s="1">
        <v>20006175</v>
      </c>
      <c r="B58" s="1" t="s">
        <v>2160</v>
      </c>
      <c r="C58" s="1" t="s">
        <v>2103</v>
      </c>
      <c r="D58" s="2">
        <v>0</v>
      </c>
      <c r="E58" s="2">
        <v>990</v>
      </c>
      <c r="F58" s="2">
        <v>990</v>
      </c>
      <c r="G58" s="2">
        <v>0</v>
      </c>
    </row>
    <row r="59" spans="1:7">
      <c r="A59" s="1">
        <v>20007726</v>
      </c>
      <c r="B59" s="1" t="s">
        <v>2161</v>
      </c>
      <c r="C59" s="1" t="s">
        <v>2103</v>
      </c>
      <c r="D59" s="2">
        <v>0</v>
      </c>
      <c r="E59" s="2">
        <v>1869.11</v>
      </c>
      <c r="F59" s="2">
        <v>0</v>
      </c>
      <c r="G59" s="2">
        <v>1869.11</v>
      </c>
    </row>
    <row r="60" spans="1:7">
      <c r="A60" s="1">
        <v>20006702</v>
      </c>
      <c r="B60" s="1" t="s">
        <v>2162</v>
      </c>
      <c r="C60" s="1" t="s">
        <v>2103</v>
      </c>
      <c r="D60" s="2">
        <v>2319.92</v>
      </c>
      <c r="E60" s="2">
        <v>0</v>
      </c>
      <c r="F60" s="2">
        <v>0</v>
      </c>
      <c r="G60" s="2">
        <v>2319.92</v>
      </c>
    </row>
    <row r="61" spans="1:7">
      <c r="A61" s="1">
        <v>20006183</v>
      </c>
      <c r="B61" s="1" t="s">
        <v>2163</v>
      </c>
      <c r="C61" s="1" t="s">
        <v>2103</v>
      </c>
      <c r="D61" s="2">
        <v>5902.18</v>
      </c>
      <c r="E61" s="2">
        <v>17658.25</v>
      </c>
      <c r="F61" s="2">
        <v>17658.25</v>
      </c>
      <c r="G61" s="2">
        <v>5902.18</v>
      </c>
    </row>
    <row r="62" spans="1:7">
      <c r="A62" s="1">
        <v>20007963</v>
      </c>
      <c r="B62" s="1" t="s">
        <v>2164</v>
      </c>
      <c r="C62" s="1" t="s">
        <v>2103</v>
      </c>
      <c r="D62" s="2">
        <v>227.4</v>
      </c>
      <c r="E62" s="2">
        <v>0</v>
      </c>
      <c r="F62" s="2">
        <v>0</v>
      </c>
      <c r="G62" s="2">
        <v>227.4</v>
      </c>
    </row>
    <row r="63" spans="1:7">
      <c r="A63" s="1">
        <v>20007697</v>
      </c>
      <c r="B63" s="1" t="s">
        <v>2165</v>
      </c>
      <c r="C63" s="1" t="s">
        <v>2103</v>
      </c>
      <c r="D63" s="2">
        <v>0</v>
      </c>
      <c r="E63" s="2">
        <v>1030</v>
      </c>
      <c r="F63" s="2">
        <v>930</v>
      </c>
      <c r="G63" s="2">
        <v>100</v>
      </c>
    </row>
    <row r="64" spans="1:7">
      <c r="A64" s="1">
        <v>20007518</v>
      </c>
      <c r="B64" s="1" t="s">
        <v>2166</v>
      </c>
      <c r="C64" s="1" t="s">
        <v>2103</v>
      </c>
      <c r="D64" s="2">
        <v>0</v>
      </c>
      <c r="E64" s="2">
        <v>655.32000000000005</v>
      </c>
      <c r="F64" s="2">
        <v>655.32000000000005</v>
      </c>
      <c r="G64" s="2">
        <v>0</v>
      </c>
    </row>
    <row r="65" spans="1:7">
      <c r="A65" s="1">
        <v>20006133</v>
      </c>
      <c r="B65" s="1" t="s">
        <v>2167</v>
      </c>
      <c r="C65" s="1" t="s">
        <v>2103</v>
      </c>
      <c r="D65" s="2">
        <v>227.06</v>
      </c>
      <c r="E65" s="2">
        <v>980.51</v>
      </c>
      <c r="F65" s="2">
        <v>818.53</v>
      </c>
      <c r="G65" s="2">
        <v>389.04</v>
      </c>
    </row>
    <row r="66" spans="1:7">
      <c r="A66" s="1">
        <v>20007696</v>
      </c>
      <c r="B66" s="1" t="s">
        <v>2168</v>
      </c>
      <c r="C66" s="1" t="s">
        <v>2103</v>
      </c>
      <c r="D66" s="2">
        <v>0</v>
      </c>
      <c r="E66" s="2">
        <v>36</v>
      </c>
      <c r="F66" s="2">
        <v>36</v>
      </c>
      <c r="G66" s="2">
        <v>0</v>
      </c>
    </row>
    <row r="67" spans="1:7">
      <c r="A67" s="1">
        <v>20006911</v>
      </c>
      <c r="B67" s="1" t="s">
        <v>2169</v>
      </c>
      <c r="C67" s="1" t="s">
        <v>2103</v>
      </c>
      <c r="D67" s="2">
        <v>15</v>
      </c>
      <c r="E67" s="2">
        <v>0</v>
      </c>
      <c r="F67" s="2">
        <v>0</v>
      </c>
      <c r="G67" s="2">
        <v>15</v>
      </c>
    </row>
    <row r="68" spans="1:7">
      <c r="A68" s="1">
        <v>20006130</v>
      </c>
      <c r="B68" s="1" t="s">
        <v>2170</v>
      </c>
      <c r="C68" s="1" t="s">
        <v>2103</v>
      </c>
      <c r="D68" s="2">
        <v>3105.48</v>
      </c>
      <c r="E68" s="2">
        <v>12321.39</v>
      </c>
      <c r="F68" s="2">
        <v>8197.25</v>
      </c>
      <c r="G68" s="2">
        <v>7229.62</v>
      </c>
    </row>
    <row r="69" spans="1:7">
      <c r="A69" s="1">
        <v>20006132</v>
      </c>
      <c r="B69" s="1" t="s">
        <v>2171</v>
      </c>
      <c r="C69" s="1" t="s">
        <v>2103</v>
      </c>
      <c r="D69" s="2">
        <v>98.16</v>
      </c>
      <c r="E69" s="2">
        <v>412.24</v>
      </c>
      <c r="F69" s="2">
        <v>98.16</v>
      </c>
      <c r="G69" s="2">
        <v>412.24</v>
      </c>
    </row>
    <row r="70" spans="1:7">
      <c r="A70" s="1">
        <v>20006690</v>
      </c>
      <c r="B70" s="1" t="s">
        <v>2172</v>
      </c>
      <c r="C70" s="1" t="s">
        <v>2103</v>
      </c>
      <c r="D70" s="2">
        <v>182.7</v>
      </c>
      <c r="E70" s="2">
        <v>0</v>
      </c>
      <c r="F70" s="2">
        <v>0</v>
      </c>
      <c r="G70" s="2">
        <v>182.7</v>
      </c>
    </row>
    <row r="71" spans="1:7">
      <c r="A71" s="1">
        <v>20006910</v>
      </c>
      <c r="B71" s="1" t="s">
        <v>2173</v>
      </c>
      <c r="C71" s="1" t="s">
        <v>2103</v>
      </c>
      <c r="D71" s="2">
        <v>50</v>
      </c>
      <c r="E71" s="2">
        <v>0</v>
      </c>
      <c r="F71" s="2">
        <v>0</v>
      </c>
      <c r="G71" s="2">
        <v>50</v>
      </c>
    </row>
    <row r="72" spans="1:7">
      <c r="A72" s="1">
        <v>20006161</v>
      </c>
      <c r="B72" s="1" t="s">
        <v>2174</v>
      </c>
      <c r="C72" s="1" t="s">
        <v>2103</v>
      </c>
      <c r="D72" s="2">
        <v>176.04</v>
      </c>
      <c r="E72" s="2">
        <v>493.52</v>
      </c>
      <c r="F72" s="2">
        <v>314.64</v>
      </c>
      <c r="G72" s="2">
        <v>354.92</v>
      </c>
    </row>
    <row r="73" spans="1:7">
      <c r="A73" s="1">
        <v>20006172</v>
      </c>
      <c r="B73" s="1" t="s">
        <v>2175</v>
      </c>
      <c r="C73" s="1" t="s">
        <v>2103</v>
      </c>
      <c r="D73" s="2">
        <v>1302.46</v>
      </c>
      <c r="E73" s="2">
        <v>599.07000000000005</v>
      </c>
      <c r="F73" s="2">
        <v>0</v>
      </c>
      <c r="G73" s="2">
        <v>1901.53</v>
      </c>
    </row>
    <row r="74" spans="1:7">
      <c r="A74" s="1">
        <v>20007576</v>
      </c>
      <c r="B74" s="1" t="s">
        <v>2176</v>
      </c>
      <c r="C74" s="1" t="s">
        <v>2103</v>
      </c>
      <c r="D74" s="2">
        <v>0</v>
      </c>
      <c r="E74" s="2">
        <v>320</v>
      </c>
      <c r="F74" s="2">
        <v>320</v>
      </c>
      <c r="G74" s="2">
        <v>0</v>
      </c>
    </row>
    <row r="75" spans="1:7">
      <c r="A75" s="1">
        <v>20007507</v>
      </c>
      <c r="B75" s="1" t="s">
        <v>2177</v>
      </c>
      <c r="C75" s="1" t="s">
        <v>2103</v>
      </c>
      <c r="D75" s="2">
        <v>0</v>
      </c>
      <c r="E75" s="2">
        <v>10225.42</v>
      </c>
      <c r="F75" s="2">
        <v>7128.76</v>
      </c>
      <c r="G75" s="2">
        <v>3096.66</v>
      </c>
    </row>
    <row r="76" spans="1:7">
      <c r="A76" s="1">
        <v>20007588</v>
      </c>
      <c r="B76" s="1" t="s">
        <v>2178</v>
      </c>
      <c r="C76" s="1" t="s">
        <v>2103</v>
      </c>
      <c r="D76" s="2">
        <v>0</v>
      </c>
      <c r="E76" s="2">
        <v>70</v>
      </c>
      <c r="F76" s="2">
        <v>40</v>
      </c>
      <c r="G76" s="2">
        <v>30</v>
      </c>
    </row>
    <row r="77" spans="1:7">
      <c r="A77" s="1">
        <v>20006179</v>
      </c>
      <c r="B77" s="1" t="s">
        <v>2179</v>
      </c>
      <c r="C77" s="1" t="s">
        <v>2103</v>
      </c>
      <c r="D77" s="2">
        <v>102</v>
      </c>
      <c r="E77" s="2">
        <v>0</v>
      </c>
      <c r="F77" s="2">
        <v>0</v>
      </c>
      <c r="G77" s="2">
        <v>102</v>
      </c>
    </row>
    <row r="78" spans="1:7">
      <c r="A78" s="1">
        <v>20007616</v>
      </c>
      <c r="B78" s="1" t="s">
        <v>2180</v>
      </c>
      <c r="C78" s="1" t="s">
        <v>2103</v>
      </c>
      <c r="D78" s="2">
        <v>0</v>
      </c>
      <c r="E78" s="2">
        <v>356.3</v>
      </c>
      <c r="F78" s="2">
        <v>0</v>
      </c>
      <c r="G78" s="2">
        <v>356.3</v>
      </c>
    </row>
    <row r="79" spans="1:7">
      <c r="A79" s="1">
        <v>20006180</v>
      </c>
      <c r="B79" s="1" t="s">
        <v>2181</v>
      </c>
      <c r="C79" s="1" t="s">
        <v>2103</v>
      </c>
      <c r="D79" s="2">
        <v>115.93</v>
      </c>
      <c r="E79" s="2">
        <v>643.05999999999995</v>
      </c>
      <c r="F79" s="2">
        <v>306.57</v>
      </c>
      <c r="G79" s="2">
        <v>452.42</v>
      </c>
    </row>
    <row r="80" spans="1:7">
      <c r="A80" s="1">
        <v>20006181</v>
      </c>
      <c r="B80" s="1" t="s">
        <v>2182</v>
      </c>
      <c r="C80" s="1" t="s">
        <v>2103</v>
      </c>
      <c r="D80" s="2">
        <v>405.02</v>
      </c>
      <c r="E80" s="2">
        <v>0</v>
      </c>
      <c r="F80" s="2">
        <v>142.99</v>
      </c>
      <c r="G80" s="2">
        <v>262.02999999999997</v>
      </c>
    </row>
    <row r="81" spans="1:7">
      <c r="A81" s="1">
        <v>20007523</v>
      </c>
      <c r="B81" s="1" t="s">
        <v>2183</v>
      </c>
      <c r="C81" s="1" t="s">
        <v>2103</v>
      </c>
      <c r="D81" s="2">
        <v>0</v>
      </c>
      <c r="E81" s="2">
        <v>81</v>
      </c>
      <c r="F81" s="2">
        <v>81</v>
      </c>
      <c r="G81" s="2">
        <v>0</v>
      </c>
    </row>
    <row r="82" spans="1:7">
      <c r="A82" s="1">
        <v>20007629</v>
      </c>
      <c r="B82" s="1" t="s">
        <v>2184</v>
      </c>
      <c r="C82" s="1" t="s">
        <v>2103</v>
      </c>
      <c r="D82" s="2">
        <v>0</v>
      </c>
      <c r="E82" s="2">
        <v>421.81</v>
      </c>
      <c r="F82" s="2">
        <v>421.81</v>
      </c>
      <c r="G82" s="2">
        <v>0</v>
      </c>
    </row>
    <row r="83" spans="1:7">
      <c r="A83" s="1">
        <v>20006139</v>
      </c>
      <c r="B83" s="1" t="s">
        <v>2185</v>
      </c>
      <c r="C83" s="1" t="s">
        <v>2103</v>
      </c>
      <c r="D83" s="2">
        <v>1046.3900000000001</v>
      </c>
      <c r="E83" s="2">
        <v>12556.68</v>
      </c>
      <c r="F83" s="2">
        <v>12556.68</v>
      </c>
      <c r="G83" s="2">
        <v>1046.3900000000001</v>
      </c>
    </row>
    <row r="84" spans="1:7">
      <c r="A84" s="1">
        <v>20006141</v>
      </c>
      <c r="B84" s="1" t="s">
        <v>2186</v>
      </c>
      <c r="C84" s="1" t="s">
        <v>2103</v>
      </c>
      <c r="D84" s="2">
        <v>176.72</v>
      </c>
      <c r="E84" s="2">
        <v>127.11</v>
      </c>
      <c r="F84" s="2">
        <v>176.72</v>
      </c>
      <c r="G84" s="2">
        <v>127.11</v>
      </c>
    </row>
    <row r="85" spans="1:7">
      <c r="A85" s="1">
        <v>20006140</v>
      </c>
      <c r="B85" s="1" t="s">
        <v>2187</v>
      </c>
      <c r="C85" s="1" t="s">
        <v>2103</v>
      </c>
      <c r="D85" s="2">
        <v>169.33</v>
      </c>
      <c r="E85" s="2">
        <v>231.31</v>
      </c>
      <c r="F85" s="2">
        <v>165.46</v>
      </c>
      <c r="G85" s="2">
        <v>235.18</v>
      </c>
    </row>
    <row r="86" spans="1:7">
      <c r="A86" s="1">
        <v>20006142</v>
      </c>
      <c r="B86" s="1" t="s">
        <v>2188</v>
      </c>
      <c r="C86" s="1" t="s">
        <v>2103</v>
      </c>
      <c r="D86" s="2">
        <v>27.48</v>
      </c>
      <c r="E86" s="2">
        <v>174.93</v>
      </c>
      <c r="F86" s="2">
        <v>78.69</v>
      </c>
      <c r="G86" s="2">
        <v>123.72</v>
      </c>
    </row>
    <row r="87" spans="1:7">
      <c r="A87" s="1">
        <v>20006113</v>
      </c>
      <c r="B87" s="1" t="s">
        <v>2189</v>
      </c>
      <c r="C87" s="1" t="s">
        <v>2103</v>
      </c>
      <c r="D87" s="2">
        <v>0</v>
      </c>
      <c r="E87" s="2">
        <v>226</v>
      </c>
      <c r="F87" s="2">
        <v>226</v>
      </c>
      <c r="G87" s="2">
        <v>0</v>
      </c>
    </row>
    <row r="88" spans="1:7">
      <c r="A88" s="1">
        <v>20006119</v>
      </c>
      <c r="B88" s="1" t="s">
        <v>2190</v>
      </c>
      <c r="C88" s="1" t="s">
        <v>2103</v>
      </c>
      <c r="D88" s="2">
        <v>0</v>
      </c>
      <c r="E88" s="2">
        <v>226</v>
      </c>
      <c r="F88" s="2">
        <v>226</v>
      </c>
      <c r="G88" s="2">
        <v>0</v>
      </c>
    </row>
    <row r="89" spans="1:7">
      <c r="A89" s="1">
        <v>20006117</v>
      </c>
      <c r="B89" s="1" t="s">
        <v>2191</v>
      </c>
      <c r="C89" s="1" t="s">
        <v>2103</v>
      </c>
      <c r="D89" s="2">
        <v>0</v>
      </c>
      <c r="E89" s="2">
        <v>1280</v>
      </c>
      <c r="F89" s="2">
        <v>880</v>
      </c>
      <c r="G89" s="2">
        <v>400</v>
      </c>
    </row>
    <row r="90" spans="1:7">
      <c r="A90" s="1">
        <v>20006136</v>
      </c>
      <c r="B90" s="1" t="s">
        <v>2192</v>
      </c>
      <c r="C90" s="1" t="s">
        <v>2103</v>
      </c>
      <c r="D90" s="2">
        <v>0</v>
      </c>
      <c r="E90" s="2">
        <v>226</v>
      </c>
      <c r="F90" s="2">
        <v>226</v>
      </c>
      <c r="G90" s="2">
        <v>0</v>
      </c>
    </row>
    <row r="91" spans="1:7">
      <c r="A91" s="1">
        <v>20007964</v>
      </c>
      <c r="B91" s="1" t="s">
        <v>2193</v>
      </c>
      <c r="C91" s="1" t="s">
        <v>2103</v>
      </c>
      <c r="D91" s="2">
        <v>1383.75</v>
      </c>
      <c r="E91" s="2">
        <v>0</v>
      </c>
      <c r="F91" s="2">
        <v>0</v>
      </c>
      <c r="G91" s="2">
        <v>1383.75</v>
      </c>
    </row>
    <row r="92" spans="1:7">
      <c r="A92" s="1">
        <v>20007965</v>
      </c>
      <c r="B92" s="1" t="s">
        <v>2194</v>
      </c>
      <c r="C92" s="1" t="s">
        <v>2103</v>
      </c>
      <c r="D92" s="2">
        <v>37.840000000000003</v>
      </c>
      <c r="E92" s="2">
        <v>0</v>
      </c>
      <c r="F92" s="2">
        <v>0</v>
      </c>
      <c r="G92" s="2">
        <v>37.840000000000003</v>
      </c>
    </row>
    <row r="93" spans="1:7">
      <c r="A93" s="1">
        <v>20006148</v>
      </c>
      <c r="B93" s="1" t="s">
        <v>2195</v>
      </c>
      <c r="C93" s="1" t="s">
        <v>2103</v>
      </c>
      <c r="D93" s="2">
        <v>1499.69</v>
      </c>
      <c r="E93" s="2">
        <v>12386.54</v>
      </c>
      <c r="F93" s="2">
        <v>12412</v>
      </c>
      <c r="G93" s="2">
        <v>1474.23</v>
      </c>
    </row>
    <row r="94" spans="1:7">
      <c r="A94" s="1">
        <v>20006182</v>
      </c>
      <c r="B94" s="1" t="s">
        <v>2196</v>
      </c>
      <c r="C94" s="1" t="s">
        <v>2103</v>
      </c>
      <c r="D94" s="2">
        <v>13533.03</v>
      </c>
      <c r="E94" s="2">
        <v>17653.349999999999</v>
      </c>
      <c r="F94" s="2">
        <v>22753.74</v>
      </c>
      <c r="G94" s="2">
        <v>8432.64</v>
      </c>
    </row>
    <row r="95" spans="1:7">
      <c r="A95" s="1">
        <v>20007589</v>
      </c>
      <c r="B95" s="1" t="s">
        <v>2197</v>
      </c>
      <c r="C95" s="1" t="s">
        <v>2103</v>
      </c>
      <c r="D95" s="2">
        <v>0</v>
      </c>
      <c r="E95" s="2">
        <v>60</v>
      </c>
      <c r="F95" s="2">
        <v>60</v>
      </c>
      <c r="G95" s="2">
        <v>0</v>
      </c>
    </row>
    <row r="96" spans="1:7">
      <c r="A96" s="1">
        <v>20006138</v>
      </c>
      <c r="B96" s="1" t="s">
        <v>2198</v>
      </c>
      <c r="C96" s="1" t="s">
        <v>2103</v>
      </c>
      <c r="D96" s="2">
        <v>0</v>
      </c>
      <c r="E96" s="2">
        <v>320</v>
      </c>
      <c r="F96" s="2">
        <v>0</v>
      </c>
      <c r="G96" s="2">
        <v>320</v>
      </c>
    </row>
    <row r="97" spans="1:7">
      <c r="A97" s="1">
        <v>20006687</v>
      </c>
      <c r="B97" s="1" t="s">
        <v>2199</v>
      </c>
      <c r="C97" s="1" t="s">
        <v>2103</v>
      </c>
      <c r="D97" s="2">
        <v>1450.7</v>
      </c>
      <c r="E97" s="2">
        <v>0</v>
      </c>
      <c r="F97" s="2">
        <v>0</v>
      </c>
      <c r="G97" s="2">
        <v>1450.7</v>
      </c>
    </row>
    <row r="98" spans="1:7">
      <c r="A98" s="1">
        <v>20006689</v>
      </c>
      <c r="B98" s="1" t="s">
        <v>2200</v>
      </c>
      <c r="C98" s="1" t="s">
        <v>2103</v>
      </c>
      <c r="D98" s="2">
        <v>1798.14</v>
      </c>
      <c r="E98" s="2">
        <v>0</v>
      </c>
      <c r="F98" s="2">
        <v>0</v>
      </c>
      <c r="G98" s="2">
        <v>1798.14</v>
      </c>
    </row>
    <row r="99" spans="1:7">
      <c r="A99" s="1">
        <v>20006144</v>
      </c>
      <c r="B99" s="1" t="s">
        <v>2201</v>
      </c>
      <c r="C99" s="1" t="s">
        <v>2103</v>
      </c>
      <c r="D99" s="2">
        <v>5872.26</v>
      </c>
      <c r="E99" s="2">
        <v>8025.3</v>
      </c>
      <c r="F99" s="2">
        <v>7180</v>
      </c>
      <c r="G99" s="2">
        <v>6717.56</v>
      </c>
    </row>
    <row r="100" spans="1:7">
      <c r="A100" s="1">
        <v>20006157</v>
      </c>
      <c r="B100" s="1" t="s">
        <v>2202</v>
      </c>
      <c r="C100" s="1" t="s">
        <v>2103</v>
      </c>
      <c r="D100" s="2">
        <v>0</v>
      </c>
      <c r="E100" s="2">
        <v>81</v>
      </c>
      <c r="F100" s="2">
        <v>81</v>
      </c>
      <c r="G100" s="2">
        <v>0</v>
      </c>
    </row>
    <row r="101" spans="1:7">
      <c r="A101" s="1">
        <v>20006156</v>
      </c>
      <c r="B101" s="1" t="s">
        <v>2203</v>
      </c>
      <c r="C101" s="1" t="s">
        <v>2103</v>
      </c>
      <c r="D101" s="2">
        <v>0</v>
      </c>
      <c r="E101" s="2">
        <v>1632</v>
      </c>
      <c r="F101" s="2">
        <v>832</v>
      </c>
      <c r="G101" s="2">
        <v>800</v>
      </c>
    </row>
    <row r="102" spans="1:7">
      <c r="A102" s="1">
        <v>20006155</v>
      </c>
      <c r="B102" s="1" t="s">
        <v>2204</v>
      </c>
      <c r="C102" s="1" t="s">
        <v>2103</v>
      </c>
      <c r="D102" s="2">
        <v>1498.99</v>
      </c>
      <c r="E102" s="2">
        <v>17651.95</v>
      </c>
      <c r="F102" s="2">
        <v>16199.15</v>
      </c>
      <c r="G102" s="2">
        <v>2951.79</v>
      </c>
    </row>
    <row r="103" spans="1:7">
      <c r="A103" s="1">
        <v>20007578</v>
      </c>
      <c r="B103" s="1" t="s">
        <v>2205</v>
      </c>
      <c r="C103" s="1" t="s">
        <v>2103</v>
      </c>
      <c r="D103" s="2">
        <v>0</v>
      </c>
      <c r="E103" s="2">
        <v>260</v>
      </c>
      <c r="F103" s="2">
        <v>260</v>
      </c>
      <c r="G103" s="2">
        <v>0</v>
      </c>
    </row>
    <row r="104" spans="1:7">
      <c r="A104" s="1">
        <v>20006164</v>
      </c>
      <c r="B104" s="1" t="s">
        <v>2206</v>
      </c>
      <c r="C104" s="1" t="s">
        <v>2103</v>
      </c>
      <c r="D104" s="2">
        <v>1499.69</v>
      </c>
      <c r="E104" s="2">
        <v>17658.25</v>
      </c>
      <c r="F104" s="2">
        <v>16206.85</v>
      </c>
      <c r="G104" s="2">
        <v>2951.09</v>
      </c>
    </row>
    <row r="105" spans="1:7">
      <c r="A105" s="1">
        <v>20006162</v>
      </c>
      <c r="B105" s="1" t="s">
        <v>2207</v>
      </c>
      <c r="C105" s="1" t="s">
        <v>2103</v>
      </c>
      <c r="D105" s="2">
        <v>846.31</v>
      </c>
      <c r="E105" s="2">
        <v>671.65</v>
      </c>
      <c r="F105" s="2">
        <v>722.7</v>
      </c>
      <c r="G105" s="2">
        <v>795.26</v>
      </c>
    </row>
    <row r="106" spans="1:7">
      <c r="A106" s="1">
        <v>20007821</v>
      </c>
      <c r="B106" s="1" t="s">
        <v>2208</v>
      </c>
      <c r="C106" s="1" t="s">
        <v>2103</v>
      </c>
      <c r="D106" s="2">
        <v>0</v>
      </c>
      <c r="E106" s="2">
        <v>80.180000000000007</v>
      </c>
      <c r="F106" s="2">
        <v>0</v>
      </c>
      <c r="G106" s="2">
        <v>80.180000000000007</v>
      </c>
    </row>
    <row r="107" spans="1:7">
      <c r="A107" s="1">
        <v>20006703</v>
      </c>
      <c r="B107" s="1" t="s">
        <v>2209</v>
      </c>
      <c r="C107" s="1" t="s">
        <v>2103</v>
      </c>
      <c r="D107" s="2">
        <v>56.74</v>
      </c>
      <c r="E107" s="2">
        <v>0</v>
      </c>
      <c r="F107" s="2">
        <v>0</v>
      </c>
      <c r="G107" s="2">
        <v>56.74</v>
      </c>
    </row>
    <row r="108" spans="1:7">
      <c r="A108" s="1">
        <v>20007698</v>
      </c>
      <c r="B108" s="1" t="s">
        <v>2210</v>
      </c>
      <c r="C108" s="1" t="s">
        <v>2103</v>
      </c>
      <c r="D108" s="2">
        <v>0</v>
      </c>
      <c r="E108" s="2">
        <v>673.69</v>
      </c>
      <c r="F108" s="2">
        <v>237.1</v>
      </c>
      <c r="G108" s="2">
        <v>436.59</v>
      </c>
    </row>
    <row r="109" spans="1:7">
      <c r="A109" s="1">
        <v>20007999</v>
      </c>
      <c r="B109" s="1" t="s">
        <v>2211</v>
      </c>
      <c r="C109" s="1" t="s">
        <v>2103</v>
      </c>
      <c r="D109" s="2">
        <v>90.51</v>
      </c>
      <c r="E109" s="2">
        <v>0</v>
      </c>
      <c r="F109" s="2">
        <v>0</v>
      </c>
      <c r="G109" s="2">
        <v>90.51</v>
      </c>
    </row>
    <row r="110" spans="1:7">
      <c r="A110" s="1">
        <v>20007966</v>
      </c>
      <c r="B110" s="1" t="s">
        <v>2212</v>
      </c>
      <c r="C110" s="1" t="s">
        <v>2103</v>
      </c>
      <c r="D110" s="2">
        <v>231.44</v>
      </c>
      <c r="E110" s="2">
        <v>0</v>
      </c>
      <c r="F110" s="2">
        <v>0</v>
      </c>
      <c r="G110" s="2">
        <v>231.44</v>
      </c>
    </row>
    <row r="111" spans="1:7">
      <c r="A111" s="1">
        <v>20006165</v>
      </c>
      <c r="B111" s="1" t="s">
        <v>2213</v>
      </c>
      <c r="C111" s="1" t="s">
        <v>2103</v>
      </c>
      <c r="D111" s="2">
        <v>0</v>
      </c>
      <c r="E111" s="2">
        <v>82</v>
      </c>
      <c r="F111" s="2">
        <v>80</v>
      </c>
      <c r="G111" s="2">
        <v>2</v>
      </c>
    </row>
    <row r="112" spans="1:7">
      <c r="A112" s="1">
        <v>20006693</v>
      </c>
      <c r="B112" s="1" t="s">
        <v>2214</v>
      </c>
      <c r="C112" s="1" t="s">
        <v>2103</v>
      </c>
      <c r="D112" s="2">
        <v>1910.54</v>
      </c>
      <c r="E112" s="2">
        <v>0</v>
      </c>
      <c r="F112" s="2">
        <v>0</v>
      </c>
      <c r="G112" s="2">
        <v>1910.54</v>
      </c>
    </row>
    <row r="113" spans="1:7">
      <c r="A113" s="1">
        <v>20006159</v>
      </c>
      <c r="B113" s="1" t="s">
        <v>2215</v>
      </c>
      <c r="C113" s="1" t="s">
        <v>2103</v>
      </c>
      <c r="D113" s="2">
        <v>0</v>
      </c>
      <c r="E113" s="2">
        <v>216</v>
      </c>
      <c r="F113" s="2">
        <v>216</v>
      </c>
      <c r="G113" s="2">
        <v>0</v>
      </c>
    </row>
    <row r="114" spans="1:7">
      <c r="A114" s="1">
        <v>20006160</v>
      </c>
      <c r="B114" s="1" t="s">
        <v>2216</v>
      </c>
      <c r="C114" s="1" t="s">
        <v>2103</v>
      </c>
      <c r="D114" s="2">
        <v>0</v>
      </c>
      <c r="E114" s="2">
        <v>82</v>
      </c>
      <c r="F114" s="2">
        <v>82</v>
      </c>
      <c r="G114" s="2">
        <v>0</v>
      </c>
    </row>
    <row r="115" spans="1:7">
      <c r="A115" s="1">
        <v>20006158</v>
      </c>
      <c r="B115" s="1" t="s">
        <v>2217</v>
      </c>
      <c r="C115" s="1" t="s">
        <v>2103</v>
      </c>
      <c r="D115" s="2">
        <v>2095.4299999999998</v>
      </c>
      <c r="E115" s="2">
        <v>17651.95</v>
      </c>
      <c r="F115" s="2">
        <v>16199.15</v>
      </c>
      <c r="G115" s="2">
        <v>3548.23</v>
      </c>
    </row>
    <row r="116" spans="1:7">
      <c r="A116" s="1">
        <v>20006922</v>
      </c>
      <c r="B116" s="1" t="s">
        <v>2218</v>
      </c>
      <c r="C116" s="1" t="s">
        <v>2103</v>
      </c>
      <c r="D116" s="2">
        <v>250</v>
      </c>
      <c r="E116" s="2">
        <v>0</v>
      </c>
      <c r="F116" s="2">
        <v>0</v>
      </c>
      <c r="G116" s="2">
        <v>250</v>
      </c>
    </row>
    <row r="117" spans="1:7">
      <c r="A117" s="1">
        <v>20006125</v>
      </c>
      <c r="B117" s="1" t="s">
        <v>2219</v>
      </c>
      <c r="C117" s="1" t="s">
        <v>2103</v>
      </c>
      <c r="D117" s="2">
        <v>0</v>
      </c>
      <c r="E117" s="2">
        <v>520</v>
      </c>
      <c r="F117" s="2">
        <v>480</v>
      </c>
      <c r="G117" s="2">
        <v>40</v>
      </c>
    </row>
    <row r="118" spans="1:7">
      <c r="A118" s="1">
        <v>20006127</v>
      </c>
      <c r="B118" s="1" t="s">
        <v>2220</v>
      </c>
      <c r="C118" s="1" t="s">
        <v>2103</v>
      </c>
      <c r="D118" s="2">
        <v>0</v>
      </c>
      <c r="E118" s="2">
        <v>302</v>
      </c>
      <c r="F118" s="2">
        <v>302</v>
      </c>
      <c r="G118" s="2">
        <v>0</v>
      </c>
    </row>
    <row r="119" spans="1:7">
      <c r="A119" s="1">
        <v>20006145</v>
      </c>
      <c r="B119" s="1" t="s">
        <v>2221</v>
      </c>
      <c r="C119" s="1" t="s">
        <v>2103</v>
      </c>
      <c r="D119" s="2">
        <v>99.32</v>
      </c>
      <c r="E119" s="2">
        <v>625.41999999999996</v>
      </c>
      <c r="F119" s="2">
        <v>520.34</v>
      </c>
      <c r="G119" s="2">
        <v>204.4</v>
      </c>
    </row>
    <row r="120" spans="1:7">
      <c r="A120" s="1">
        <v>20006151</v>
      </c>
      <c r="B120" s="1" t="s">
        <v>2222</v>
      </c>
      <c r="C120" s="1" t="s">
        <v>2103</v>
      </c>
      <c r="D120" s="2">
        <v>1498.99</v>
      </c>
      <c r="E120" s="2">
        <v>17649.849999999999</v>
      </c>
      <c r="F120" s="2">
        <v>16199.15</v>
      </c>
      <c r="G120" s="2">
        <v>2949.69</v>
      </c>
    </row>
    <row r="121" spans="1:7">
      <c r="A121" s="1">
        <v>20006694</v>
      </c>
      <c r="B121" s="1" t="s">
        <v>2223</v>
      </c>
      <c r="C121" s="1" t="s">
        <v>2103</v>
      </c>
      <c r="D121" s="2">
        <v>101.81</v>
      </c>
      <c r="E121" s="2">
        <v>0</v>
      </c>
      <c r="F121" s="2">
        <v>0</v>
      </c>
      <c r="G121" s="2">
        <v>101.81</v>
      </c>
    </row>
    <row r="122" spans="1:7">
      <c r="A122" s="1">
        <v>20006178</v>
      </c>
      <c r="B122" s="1" t="s">
        <v>2224</v>
      </c>
      <c r="C122" s="1" t="s">
        <v>2103</v>
      </c>
      <c r="D122" s="2">
        <v>66.92</v>
      </c>
      <c r="E122" s="2">
        <v>56.7</v>
      </c>
      <c r="F122" s="2">
        <v>0</v>
      </c>
      <c r="G122" s="2">
        <v>123.62</v>
      </c>
    </row>
    <row r="123" spans="1:7">
      <c r="A123" s="1">
        <v>20006189</v>
      </c>
      <c r="B123" s="1" t="s">
        <v>2225</v>
      </c>
      <c r="C123" s="1" t="s">
        <v>2103</v>
      </c>
      <c r="D123" s="2">
        <v>21.38</v>
      </c>
      <c r="E123" s="2">
        <v>0</v>
      </c>
      <c r="F123" s="2">
        <v>21.38</v>
      </c>
      <c r="G123" s="2">
        <v>0</v>
      </c>
    </row>
    <row r="124" spans="1:7">
      <c r="A124" s="1">
        <v>20006704</v>
      </c>
      <c r="B124" s="1" t="s">
        <v>2226</v>
      </c>
      <c r="C124" s="1" t="s">
        <v>2103</v>
      </c>
      <c r="D124" s="2">
        <v>1112.67</v>
      </c>
      <c r="E124" s="2">
        <v>0</v>
      </c>
      <c r="F124" s="2">
        <v>0</v>
      </c>
      <c r="G124" s="2">
        <v>1112.67</v>
      </c>
    </row>
    <row r="125" spans="1:7">
      <c r="A125" s="1">
        <v>20006200</v>
      </c>
      <c r="B125" s="1" t="s">
        <v>2227</v>
      </c>
      <c r="C125" s="1" t="s">
        <v>2103</v>
      </c>
      <c r="D125" s="2">
        <v>0</v>
      </c>
      <c r="E125" s="2">
        <v>830</v>
      </c>
      <c r="F125" s="2">
        <v>830</v>
      </c>
      <c r="G125" s="2">
        <v>0</v>
      </c>
    </row>
    <row r="126" spans="1:7">
      <c r="A126" s="1">
        <v>20006202</v>
      </c>
      <c r="B126" s="1" t="s">
        <v>2228</v>
      </c>
      <c r="C126" s="1" t="s">
        <v>2103</v>
      </c>
      <c r="D126" s="2">
        <v>0</v>
      </c>
      <c r="E126" s="2">
        <v>210</v>
      </c>
      <c r="F126" s="2">
        <v>170</v>
      </c>
      <c r="G126" s="2">
        <v>40</v>
      </c>
    </row>
    <row r="127" spans="1:7">
      <c r="A127" s="1">
        <v>20007554</v>
      </c>
      <c r="B127" s="1" t="s">
        <v>2229</v>
      </c>
      <c r="C127" s="1" t="s">
        <v>2103</v>
      </c>
      <c r="D127" s="2">
        <v>0</v>
      </c>
      <c r="E127" s="2">
        <v>412.32</v>
      </c>
      <c r="F127" s="2">
        <v>412.32</v>
      </c>
      <c r="G127" s="2">
        <v>0</v>
      </c>
    </row>
    <row r="128" spans="1:7">
      <c r="A128" s="1">
        <v>20006209</v>
      </c>
      <c r="B128" s="1" t="s">
        <v>2230</v>
      </c>
      <c r="C128" s="1" t="s">
        <v>2103</v>
      </c>
      <c r="D128" s="2">
        <v>1522.2</v>
      </c>
      <c r="E128" s="2">
        <v>17658.25</v>
      </c>
      <c r="F128" s="2">
        <v>17649.96</v>
      </c>
      <c r="G128" s="2">
        <v>1530.49</v>
      </c>
    </row>
    <row r="129" spans="1:7">
      <c r="A129" s="1">
        <v>20007601</v>
      </c>
      <c r="B129" s="1" t="s">
        <v>2231</v>
      </c>
      <c r="C129" s="1" t="s">
        <v>2103</v>
      </c>
      <c r="D129" s="2">
        <v>0</v>
      </c>
      <c r="E129" s="2">
        <v>1950</v>
      </c>
      <c r="F129" s="2">
        <v>1600</v>
      </c>
      <c r="G129" s="2">
        <v>350</v>
      </c>
    </row>
    <row r="130" spans="1:7">
      <c r="A130" s="1">
        <v>20006207</v>
      </c>
      <c r="B130" s="1" t="s">
        <v>2232</v>
      </c>
      <c r="C130" s="1" t="s">
        <v>2103</v>
      </c>
      <c r="D130" s="2">
        <v>1550.68</v>
      </c>
      <c r="E130" s="2">
        <v>0</v>
      </c>
      <c r="F130" s="2">
        <v>0</v>
      </c>
      <c r="G130" s="2">
        <v>1550.68</v>
      </c>
    </row>
    <row r="131" spans="1:7">
      <c r="A131" s="1">
        <v>20007459</v>
      </c>
      <c r="B131" s="1" t="s">
        <v>2233</v>
      </c>
      <c r="C131" s="1" t="s">
        <v>2103</v>
      </c>
      <c r="D131" s="2">
        <v>0</v>
      </c>
      <c r="E131" s="2">
        <v>108</v>
      </c>
      <c r="F131" s="2">
        <v>108</v>
      </c>
      <c r="G131" s="2">
        <v>0</v>
      </c>
    </row>
    <row r="132" spans="1:7">
      <c r="A132" s="1">
        <v>20006208</v>
      </c>
      <c r="B132" s="1" t="s">
        <v>2234</v>
      </c>
      <c r="C132" s="1" t="s">
        <v>2103</v>
      </c>
      <c r="D132" s="2">
        <v>0</v>
      </c>
      <c r="E132" s="2">
        <v>830</v>
      </c>
      <c r="F132" s="2">
        <v>830</v>
      </c>
      <c r="G132" s="2">
        <v>0</v>
      </c>
    </row>
    <row r="133" spans="1:7">
      <c r="A133" s="1">
        <v>20007824</v>
      </c>
      <c r="B133" s="1" t="s">
        <v>2235</v>
      </c>
      <c r="C133" s="1" t="s">
        <v>2103</v>
      </c>
      <c r="D133" s="2">
        <v>0</v>
      </c>
      <c r="E133" s="2">
        <v>1118.78</v>
      </c>
      <c r="F133" s="2">
        <v>0</v>
      </c>
      <c r="G133" s="2">
        <v>1118.78</v>
      </c>
    </row>
    <row r="134" spans="1:7">
      <c r="A134" s="1">
        <v>20007727</v>
      </c>
      <c r="B134" s="1" t="s">
        <v>2236</v>
      </c>
      <c r="C134" s="1" t="s">
        <v>2103</v>
      </c>
      <c r="D134" s="2">
        <v>0</v>
      </c>
      <c r="E134" s="2">
        <v>1450.7</v>
      </c>
      <c r="F134" s="2">
        <v>1450.7</v>
      </c>
      <c r="G134" s="2">
        <v>0</v>
      </c>
    </row>
    <row r="135" spans="1:7">
      <c r="A135" s="1">
        <v>20006707</v>
      </c>
      <c r="B135" s="1" t="s">
        <v>2237</v>
      </c>
      <c r="C135" s="1" t="s">
        <v>2103</v>
      </c>
      <c r="D135" s="2">
        <v>872.1</v>
      </c>
      <c r="E135" s="2">
        <v>0</v>
      </c>
      <c r="F135" s="2">
        <v>0</v>
      </c>
      <c r="G135" s="2">
        <v>872.1</v>
      </c>
    </row>
    <row r="136" spans="1:7">
      <c r="A136" s="1">
        <v>20007967</v>
      </c>
      <c r="B136" s="1" t="s">
        <v>2238</v>
      </c>
      <c r="C136" s="1" t="s">
        <v>2103</v>
      </c>
      <c r="D136" s="2">
        <v>93.29</v>
      </c>
      <c r="E136" s="2">
        <v>0</v>
      </c>
      <c r="F136" s="2">
        <v>0</v>
      </c>
      <c r="G136" s="2">
        <v>93.29</v>
      </c>
    </row>
    <row r="137" spans="1:7">
      <c r="A137" s="1">
        <v>20006218</v>
      </c>
      <c r="B137" s="1" t="s">
        <v>2239</v>
      </c>
      <c r="C137" s="1" t="s">
        <v>2103</v>
      </c>
      <c r="D137" s="2">
        <v>0</v>
      </c>
      <c r="E137" s="2">
        <v>1450.7</v>
      </c>
      <c r="F137" s="2">
        <v>1450.7</v>
      </c>
      <c r="G137" s="2">
        <v>0</v>
      </c>
    </row>
    <row r="138" spans="1:7">
      <c r="A138" s="1">
        <v>20006221</v>
      </c>
      <c r="B138" s="1" t="s">
        <v>2240</v>
      </c>
      <c r="C138" s="1" t="s">
        <v>2103</v>
      </c>
      <c r="D138" s="2">
        <v>31.48</v>
      </c>
      <c r="E138" s="2">
        <v>186.94</v>
      </c>
      <c r="F138" s="2">
        <v>143.1</v>
      </c>
      <c r="G138" s="2">
        <v>75.319999999999993</v>
      </c>
    </row>
    <row r="139" spans="1:7">
      <c r="A139" s="1">
        <v>20006225</v>
      </c>
      <c r="B139" s="1" t="s">
        <v>2241</v>
      </c>
      <c r="C139" s="1" t="s">
        <v>2103</v>
      </c>
      <c r="D139" s="2">
        <v>0</v>
      </c>
      <c r="E139" s="2">
        <v>630</v>
      </c>
      <c r="F139" s="2">
        <v>630</v>
      </c>
      <c r="G139" s="2">
        <v>0</v>
      </c>
    </row>
    <row r="140" spans="1:7">
      <c r="A140" s="1">
        <v>20006226</v>
      </c>
      <c r="B140" s="1" t="s">
        <v>2242</v>
      </c>
      <c r="C140" s="1" t="s">
        <v>2103</v>
      </c>
      <c r="D140" s="2">
        <v>0</v>
      </c>
      <c r="E140" s="2">
        <v>160</v>
      </c>
      <c r="F140" s="2">
        <v>0</v>
      </c>
      <c r="G140" s="2">
        <v>160</v>
      </c>
    </row>
    <row r="141" spans="1:7">
      <c r="A141" s="1">
        <v>20006230</v>
      </c>
      <c r="B141" s="1" t="s">
        <v>2243</v>
      </c>
      <c r="C141" s="1" t="s">
        <v>2103</v>
      </c>
      <c r="D141" s="2">
        <v>1498.99</v>
      </c>
      <c r="E141" s="2">
        <v>12283.66</v>
      </c>
      <c r="F141" s="2">
        <v>13249.46</v>
      </c>
      <c r="G141" s="2">
        <v>533.19000000000005</v>
      </c>
    </row>
    <row r="142" spans="1:7">
      <c r="A142" s="1">
        <v>20007492</v>
      </c>
      <c r="B142" s="1" t="s">
        <v>2244</v>
      </c>
      <c r="C142" s="1" t="s">
        <v>2103</v>
      </c>
      <c r="D142" s="2">
        <v>0</v>
      </c>
      <c r="E142" s="2">
        <v>70</v>
      </c>
      <c r="F142" s="2">
        <v>70</v>
      </c>
      <c r="G142" s="2">
        <v>0</v>
      </c>
    </row>
    <row r="143" spans="1:7">
      <c r="A143" s="1">
        <v>20006709</v>
      </c>
      <c r="B143" s="1" t="s">
        <v>2245</v>
      </c>
      <c r="C143" s="1" t="s">
        <v>2103</v>
      </c>
      <c r="D143" s="2">
        <v>102.7</v>
      </c>
      <c r="E143" s="2">
        <v>0</v>
      </c>
      <c r="F143" s="2">
        <v>0</v>
      </c>
      <c r="G143" s="2">
        <v>102.7</v>
      </c>
    </row>
    <row r="144" spans="1:7">
      <c r="A144" s="1">
        <v>20007839</v>
      </c>
      <c r="B144" s="1" t="s">
        <v>2246</v>
      </c>
      <c r="C144" s="1" t="s">
        <v>2103</v>
      </c>
      <c r="D144" s="2">
        <v>0</v>
      </c>
      <c r="E144" s="2">
        <v>3407.13</v>
      </c>
      <c r="F144" s="2">
        <v>1470.83</v>
      </c>
      <c r="G144" s="2">
        <v>1936.3</v>
      </c>
    </row>
    <row r="145" spans="1:7">
      <c r="A145" s="1">
        <v>20006239</v>
      </c>
      <c r="B145" s="1" t="s">
        <v>2247</v>
      </c>
      <c r="C145" s="1" t="s">
        <v>2103</v>
      </c>
      <c r="D145" s="2">
        <v>0</v>
      </c>
      <c r="E145" s="2">
        <v>320</v>
      </c>
      <c r="F145" s="2">
        <v>0</v>
      </c>
      <c r="G145" s="2">
        <v>320</v>
      </c>
    </row>
    <row r="146" spans="1:7">
      <c r="A146" s="1">
        <v>20007685</v>
      </c>
      <c r="B146" s="1" t="s">
        <v>2248</v>
      </c>
      <c r="C146" s="1" t="s">
        <v>2103</v>
      </c>
      <c r="D146" s="2">
        <v>0</v>
      </c>
      <c r="E146" s="2">
        <v>120</v>
      </c>
      <c r="F146" s="2">
        <v>120</v>
      </c>
      <c r="G146" s="2">
        <v>0</v>
      </c>
    </row>
    <row r="147" spans="1:7">
      <c r="A147" s="1">
        <v>20007825</v>
      </c>
      <c r="B147" s="1" t="s">
        <v>2249</v>
      </c>
      <c r="C147" s="1" t="s">
        <v>2103</v>
      </c>
      <c r="D147" s="2">
        <v>0</v>
      </c>
      <c r="E147" s="2">
        <v>613.42999999999995</v>
      </c>
      <c r="F147" s="2">
        <v>0</v>
      </c>
      <c r="G147" s="2">
        <v>613.42999999999995</v>
      </c>
    </row>
    <row r="148" spans="1:7">
      <c r="A148" s="1">
        <v>20006242</v>
      </c>
      <c r="B148" s="1" t="s">
        <v>2250</v>
      </c>
      <c r="C148" s="1" t="s">
        <v>2103</v>
      </c>
      <c r="D148" s="2">
        <v>1369.48</v>
      </c>
      <c r="E148" s="2">
        <v>0</v>
      </c>
      <c r="F148" s="2">
        <v>0</v>
      </c>
      <c r="G148" s="2">
        <v>1369.48</v>
      </c>
    </row>
    <row r="149" spans="1:7">
      <c r="A149" s="1">
        <v>20007676</v>
      </c>
      <c r="B149" s="1" t="s">
        <v>2251</v>
      </c>
      <c r="C149" s="1" t="s">
        <v>2103</v>
      </c>
      <c r="D149" s="2">
        <v>0</v>
      </c>
      <c r="E149" s="2">
        <v>1528</v>
      </c>
      <c r="F149" s="2">
        <v>1528</v>
      </c>
      <c r="G149" s="2">
        <v>0</v>
      </c>
    </row>
    <row r="150" spans="1:7">
      <c r="A150" s="1">
        <v>20006240</v>
      </c>
      <c r="B150" s="1" t="s">
        <v>2252</v>
      </c>
      <c r="C150" s="1" t="s">
        <v>2103</v>
      </c>
      <c r="D150" s="2">
        <v>0</v>
      </c>
      <c r="E150" s="2">
        <v>72</v>
      </c>
      <c r="F150" s="2">
        <v>72</v>
      </c>
      <c r="G150" s="2">
        <v>0</v>
      </c>
    </row>
    <row r="151" spans="1:7">
      <c r="A151" s="1">
        <v>20006241</v>
      </c>
      <c r="B151" s="1" t="s">
        <v>2253</v>
      </c>
      <c r="C151" s="1" t="s">
        <v>2103</v>
      </c>
      <c r="D151" s="2">
        <v>298.04000000000002</v>
      </c>
      <c r="E151" s="2">
        <v>12322.76</v>
      </c>
      <c r="F151" s="2">
        <v>12000</v>
      </c>
      <c r="G151" s="2">
        <v>620.79999999999995</v>
      </c>
    </row>
    <row r="152" spans="1:7">
      <c r="A152" s="1">
        <v>20006243</v>
      </c>
      <c r="B152" s="1" t="s">
        <v>2254</v>
      </c>
      <c r="C152" s="1" t="s">
        <v>2103</v>
      </c>
      <c r="D152" s="2">
        <v>0</v>
      </c>
      <c r="E152" s="2">
        <v>640</v>
      </c>
      <c r="F152" s="2">
        <v>640</v>
      </c>
      <c r="G152" s="2">
        <v>0</v>
      </c>
    </row>
    <row r="153" spans="1:7">
      <c r="A153" s="1">
        <v>20006244</v>
      </c>
      <c r="B153" s="1" t="s">
        <v>2255</v>
      </c>
      <c r="C153" s="1" t="s">
        <v>2103</v>
      </c>
      <c r="D153" s="2">
        <v>0</v>
      </c>
      <c r="E153" s="2">
        <v>190</v>
      </c>
      <c r="F153" s="2">
        <v>190</v>
      </c>
      <c r="G153" s="2">
        <v>0</v>
      </c>
    </row>
    <row r="154" spans="1:7">
      <c r="A154" s="1">
        <v>20006245</v>
      </c>
      <c r="B154" s="1" t="s">
        <v>2256</v>
      </c>
      <c r="C154" s="1" t="s">
        <v>2103</v>
      </c>
      <c r="D154" s="2">
        <v>-5.78</v>
      </c>
      <c r="E154" s="2">
        <v>87.16</v>
      </c>
      <c r="F154" s="2">
        <v>103.12</v>
      </c>
      <c r="G154" s="2">
        <v>-21.74</v>
      </c>
    </row>
    <row r="155" spans="1:7">
      <c r="A155" s="1">
        <v>20008000</v>
      </c>
      <c r="B155" s="1" t="s">
        <v>2257</v>
      </c>
      <c r="C155" s="1" t="s">
        <v>2103</v>
      </c>
      <c r="D155" s="2">
        <v>789</v>
      </c>
      <c r="E155" s="2">
        <v>0</v>
      </c>
      <c r="F155" s="2">
        <v>0</v>
      </c>
      <c r="G155" s="2">
        <v>789</v>
      </c>
    </row>
    <row r="156" spans="1:7">
      <c r="A156" s="1">
        <v>20006185</v>
      </c>
      <c r="B156" s="1" t="s">
        <v>2258</v>
      </c>
      <c r="C156" s="1" t="s">
        <v>2103</v>
      </c>
      <c r="D156" s="2">
        <v>226.36</v>
      </c>
      <c r="E156" s="2">
        <v>522.45000000000005</v>
      </c>
      <c r="F156" s="2">
        <v>150.51</v>
      </c>
      <c r="G156" s="2">
        <v>598.29999999999995</v>
      </c>
    </row>
    <row r="157" spans="1:7">
      <c r="A157" s="1">
        <v>20007464</v>
      </c>
      <c r="B157" s="1" t="s">
        <v>2259</v>
      </c>
      <c r="C157" s="1" t="s">
        <v>2103</v>
      </c>
      <c r="D157" s="2">
        <v>0</v>
      </c>
      <c r="E157" s="2">
        <v>216</v>
      </c>
      <c r="F157" s="2">
        <v>216</v>
      </c>
      <c r="G157" s="2">
        <v>0</v>
      </c>
    </row>
    <row r="158" spans="1:7">
      <c r="A158" s="1">
        <v>20006192</v>
      </c>
      <c r="B158" s="1" t="s">
        <v>2260</v>
      </c>
      <c r="C158" s="1" t="s">
        <v>2103</v>
      </c>
      <c r="D158" s="2">
        <v>0</v>
      </c>
      <c r="E158" s="2">
        <v>216</v>
      </c>
      <c r="F158" s="2">
        <v>216</v>
      </c>
      <c r="G158" s="2">
        <v>0</v>
      </c>
    </row>
    <row r="159" spans="1:7">
      <c r="A159" s="1">
        <v>20006186</v>
      </c>
      <c r="B159" s="1" t="s">
        <v>2261</v>
      </c>
      <c r="C159" s="1" t="s">
        <v>2103</v>
      </c>
      <c r="D159" s="2">
        <v>0</v>
      </c>
      <c r="E159" s="2">
        <v>136</v>
      </c>
      <c r="F159" s="2">
        <v>136</v>
      </c>
      <c r="G159" s="2">
        <v>0</v>
      </c>
    </row>
    <row r="160" spans="1:7">
      <c r="A160" s="1">
        <v>20007591</v>
      </c>
      <c r="B160" s="1" t="s">
        <v>2262</v>
      </c>
      <c r="C160" s="1" t="s">
        <v>2103</v>
      </c>
      <c r="D160" s="2">
        <v>0</v>
      </c>
      <c r="E160" s="2">
        <v>70</v>
      </c>
      <c r="F160" s="2">
        <v>70</v>
      </c>
      <c r="G160" s="2">
        <v>0</v>
      </c>
    </row>
    <row r="161" spans="1:7">
      <c r="A161" s="1">
        <v>20006216</v>
      </c>
      <c r="B161" s="1" t="s">
        <v>2263</v>
      </c>
      <c r="C161" s="1" t="s">
        <v>2103</v>
      </c>
      <c r="D161" s="2">
        <v>0</v>
      </c>
      <c r="E161" s="2">
        <v>220</v>
      </c>
      <c r="F161" s="2">
        <v>220</v>
      </c>
      <c r="G161" s="2">
        <v>0</v>
      </c>
    </row>
    <row r="162" spans="1:7">
      <c r="A162" s="1">
        <v>20006194</v>
      </c>
      <c r="B162" s="1" t="s">
        <v>2264</v>
      </c>
      <c r="C162" s="1" t="s">
        <v>2103</v>
      </c>
      <c r="D162" s="2">
        <v>0</v>
      </c>
      <c r="E162" s="2">
        <v>320</v>
      </c>
      <c r="F162" s="2">
        <v>320</v>
      </c>
      <c r="G162" s="2">
        <v>0</v>
      </c>
    </row>
    <row r="163" spans="1:7">
      <c r="A163" s="1">
        <v>20007641</v>
      </c>
      <c r="B163" s="1" t="s">
        <v>2265</v>
      </c>
      <c r="C163" s="1" t="s">
        <v>2103</v>
      </c>
      <c r="D163" s="2">
        <v>0</v>
      </c>
      <c r="E163" s="2">
        <v>1498.99</v>
      </c>
      <c r="F163" s="2">
        <v>1498.99</v>
      </c>
      <c r="G163" s="2">
        <v>0</v>
      </c>
    </row>
    <row r="164" spans="1:7">
      <c r="A164" s="1">
        <v>20006705</v>
      </c>
      <c r="B164" s="1" t="s">
        <v>2266</v>
      </c>
      <c r="C164" s="1" t="s">
        <v>2103</v>
      </c>
      <c r="D164" s="2">
        <v>1549.28</v>
      </c>
      <c r="E164" s="2">
        <v>0</v>
      </c>
      <c r="F164" s="2">
        <v>0</v>
      </c>
      <c r="G164" s="2">
        <v>1549.28</v>
      </c>
    </row>
    <row r="165" spans="1:7">
      <c r="A165" s="1">
        <v>20006198</v>
      </c>
      <c r="B165" s="1" t="s">
        <v>2267</v>
      </c>
      <c r="C165" s="1" t="s">
        <v>2103</v>
      </c>
      <c r="D165" s="2">
        <v>639.32000000000005</v>
      </c>
      <c r="E165" s="2">
        <v>1511.65</v>
      </c>
      <c r="F165" s="2">
        <v>2150.9699999999998</v>
      </c>
      <c r="G165" s="2">
        <v>0</v>
      </c>
    </row>
    <row r="166" spans="1:7">
      <c r="A166" s="1">
        <v>20006199</v>
      </c>
      <c r="B166" s="1" t="s">
        <v>2268</v>
      </c>
      <c r="C166" s="1" t="s">
        <v>2103</v>
      </c>
      <c r="D166" s="2">
        <v>0</v>
      </c>
      <c r="E166" s="2">
        <v>467</v>
      </c>
      <c r="F166" s="2">
        <v>467</v>
      </c>
      <c r="G166" s="2">
        <v>0</v>
      </c>
    </row>
    <row r="167" spans="1:7">
      <c r="A167" s="1">
        <v>20006195</v>
      </c>
      <c r="B167" s="1" t="s">
        <v>2269</v>
      </c>
      <c r="C167" s="1" t="s">
        <v>2103</v>
      </c>
      <c r="D167" s="2">
        <v>600</v>
      </c>
      <c r="E167" s="2">
        <v>600</v>
      </c>
      <c r="F167" s="2">
        <v>500</v>
      </c>
      <c r="G167" s="2">
        <v>700</v>
      </c>
    </row>
    <row r="168" spans="1:7">
      <c r="A168" s="1">
        <v>20007968</v>
      </c>
      <c r="B168" s="1" t="s">
        <v>2270</v>
      </c>
      <c r="C168" s="1" t="s">
        <v>2103</v>
      </c>
      <c r="D168" s="2">
        <v>3.48</v>
      </c>
      <c r="E168" s="2">
        <v>0</v>
      </c>
      <c r="F168" s="2">
        <v>0</v>
      </c>
      <c r="G168" s="2">
        <v>3.48</v>
      </c>
    </row>
    <row r="169" spans="1:7">
      <c r="A169" s="1">
        <v>20006187</v>
      </c>
      <c r="B169" s="1" t="s">
        <v>2271</v>
      </c>
      <c r="C169" s="1" t="s">
        <v>2103</v>
      </c>
      <c r="D169" s="2">
        <v>950.72</v>
      </c>
      <c r="E169" s="2">
        <v>352.39</v>
      </c>
      <c r="F169" s="2">
        <v>0</v>
      </c>
      <c r="G169" s="2">
        <v>1303.1099999999999</v>
      </c>
    </row>
    <row r="170" spans="1:7">
      <c r="A170" s="1">
        <v>20006188</v>
      </c>
      <c r="B170" s="1" t="s">
        <v>2272</v>
      </c>
      <c r="C170" s="1" t="s">
        <v>2103</v>
      </c>
      <c r="D170" s="2">
        <v>-52.12</v>
      </c>
      <c r="E170" s="2">
        <v>0</v>
      </c>
      <c r="F170" s="2">
        <v>0</v>
      </c>
      <c r="G170" s="2">
        <v>-52.12</v>
      </c>
    </row>
    <row r="171" spans="1:7">
      <c r="A171" s="1">
        <v>20006190</v>
      </c>
      <c r="B171" s="1" t="s">
        <v>2273</v>
      </c>
      <c r="C171" s="1" t="s">
        <v>2103</v>
      </c>
      <c r="D171" s="2">
        <v>265.86</v>
      </c>
      <c r="E171" s="2">
        <v>764.85</v>
      </c>
      <c r="F171" s="2">
        <v>1030.71</v>
      </c>
      <c r="G171" s="2">
        <v>0</v>
      </c>
    </row>
    <row r="172" spans="1:7">
      <c r="A172" s="1">
        <v>20007427</v>
      </c>
      <c r="B172" s="1" t="s">
        <v>2274</v>
      </c>
      <c r="C172" s="1" t="s">
        <v>2103</v>
      </c>
      <c r="D172" s="2">
        <v>0</v>
      </c>
      <c r="E172" s="2">
        <v>345.6</v>
      </c>
      <c r="F172" s="2">
        <v>345.6</v>
      </c>
      <c r="G172" s="2">
        <v>0</v>
      </c>
    </row>
    <row r="173" spans="1:7">
      <c r="A173" s="1">
        <v>20006229</v>
      </c>
      <c r="B173" s="1" t="s">
        <v>2275</v>
      </c>
      <c r="C173" s="1" t="s">
        <v>2103</v>
      </c>
      <c r="D173" s="2">
        <v>204.27</v>
      </c>
      <c r="E173" s="2">
        <v>0</v>
      </c>
      <c r="F173" s="2">
        <v>204.27</v>
      </c>
      <c r="G173" s="2">
        <v>0</v>
      </c>
    </row>
    <row r="174" spans="1:7">
      <c r="A174" s="1">
        <v>20006204</v>
      </c>
      <c r="B174" s="1" t="s">
        <v>2276</v>
      </c>
      <c r="C174" s="1" t="s">
        <v>2103</v>
      </c>
      <c r="D174" s="2">
        <v>511.08</v>
      </c>
      <c r="E174" s="2">
        <v>1533.24</v>
      </c>
      <c r="F174" s="2">
        <v>1277.7</v>
      </c>
      <c r="G174" s="2">
        <v>766.62</v>
      </c>
    </row>
    <row r="175" spans="1:7">
      <c r="A175" s="1">
        <v>20006211</v>
      </c>
      <c r="B175" s="1" t="s">
        <v>2277</v>
      </c>
      <c r="C175" s="1" t="s">
        <v>2103</v>
      </c>
      <c r="D175" s="2">
        <v>566.82000000000005</v>
      </c>
      <c r="E175" s="2">
        <v>1005.18</v>
      </c>
      <c r="F175" s="2">
        <v>683.4</v>
      </c>
      <c r="G175" s="2">
        <v>888.6</v>
      </c>
    </row>
    <row r="176" spans="1:7">
      <c r="A176" s="1">
        <v>20007699</v>
      </c>
      <c r="B176" s="1" t="s">
        <v>2278</v>
      </c>
      <c r="C176" s="1" t="s">
        <v>2103</v>
      </c>
      <c r="D176" s="2">
        <v>0</v>
      </c>
      <c r="E176" s="2">
        <v>128.68</v>
      </c>
      <c r="F176" s="2">
        <v>105.22</v>
      </c>
      <c r="G176" s="2">
        <v>23.46</v>
      </c>
    </row>
    <row r="177" spans="1:7">
      <c r="A177" s="1">
        <v>20006203</v>
      </c>
      <c r="B177" s="1" t="s">
        <v>2279</v>
      </c>
      <c r="C177" s="1" t="s">
        <v>2103</v>
      </c>
      <c r="D177" s="2">
        <v>696.67</v>
      </c>
      <c r="E177" s="2">
        <v>1701.56</v>
      </c>
      <c r="F177" s="2">
        <v>168.37</v>
      </c>
      <c r="G177" s="2">
        <v>2229.86</v>
      </c>
    </row>
    <row r="178" spans="1:7">
      <c r="A178" s="1">
        <v>20006212</v>
      </c>
      <c r="B178" s="1" t="s">
        <v>2280</v>
      </c>
      <c r="C178" s="1" t="s">
        <v>2103</v>
      </c>
      <c r="D178" s="2">
        <v>396.38</v>
      </c>
      <c r="E178" s="2">
        <v>1140.0999999999999</v>
      </c>
      <c r="F178" s="2">
        <v>1536.48</v>
      </c>
      <c r="G178" s="2">
        <v>0</v>
      </c>
    </row>
    <row r="179" spans="1:7">
      <c r="A179" s="1">
        <v>20006227</v>
      </c>
      <c r="B179" s="1" t="s">
        <v>2281</v>
      </c>
      <c r="C179" s="1" t="s">
        <v>2103</v>
      </c>
      <c r="D179" s="2">
        <v>0</v>
      </c>
      <c r="E179" s="2">
        <v>1410</v>
      </c>
      <c r="F179" s="2">
        <v>1360</v>
      </c>
      <c r="G179" s="2">
        <v>50</v>
      </c>
    </row>
    <row r="180" spans="1:7">
      <c r="A180" s="1">
        <v>20007559</v>
      </c>
      <c r="B180" s="1" t="s">
        <v>2282</v>
      </c>
      <c r="C180" s="1" t="s">
        <v>2103</v>
      </c>
      <c r="D180" s="2">
        <v>0</v>
      </c>
      <c r="E180" s="2">
        <v>270</v>
      </c>
      <c r="F180" s="2">
        <v>170</v>
      </c>
      <c r="G180" s="2">
        <v>100</v>
      </c>
    </row>
    <row r="181" spans="1:7">
      <c r="A181" s="1">
        <v>20006712</v>
      </c>
      <c r="B181" s="1" t="s">
        <v>2283</v>
      </c>
      <c r="C181" s="1" t="s">
        <v>2103</v>
      </c>
      <c r="D181" s="2">
        <v>214.82</v>
      </c>
      <c r="E181" s="2">
        <v>0</v>
      </c>
      <c r="F181" s="2">
        <v>0</v>
      </c>
      <c r="G181" s="2">
        <v>214.82</v>
      </c>
    </row>
    <row r="182" spans="1:7">
      <c r="A182" s="1">
        <v>20007457</v>
      </c>
      <c r="B182" s="1" t="s">
        <v>2284</v>
      </c>
      <c r="C182" s="1" t="s">
        <v>2103</v>
      </c>
      <c r="D182" s="2">
        <v>0</v>
      </c>
      <c r="E182" s="2">
        <v>216</v>
      </c>
      <c r="F182" s="2">
        <v>216</v>
      </c>
      <c r="G182" s="2">
        <v>0</v>
      </c>
    </row>
    <row r="183" spans="1:7">
      <c r="A183" s="1">
        <v>20006205</v>
      </c>
      <c r="B183" s="1" t="s">
        <v>2285</v>
      </c>
      <c r="C183" s="1" t="s">
        <v>2103</v>
      </c>
      <c r="D183" s="2">
        <v>74.099999999999994</v>
      </c>
      <c r="E183" s="2">
        <v>982.4</v>
      </c>
      <c r="F183" s="2">
        <v>490.3</v>
      </c>
      <c r="G183" s="2">
        <v>566.20000000000005</v>
      </c>
    </row>
    <row r="184" spans="1:7">
      <c r="A184" s="1">
        <v>20007273</v>
      </c>
      <c r="B184" s="1" t="s">
        <v>2286</v>
      </c>
      <c r="C184" s="1" t="s">
        <v>2103</v>
      </c>
      <c r="D184" s="2">
        <v>0</v>
      </c>
      <c r="E184" s="2">
        <v>17581867.27</v>
      </c>
      <c r="F184" s="2">
        <v>17581867.27</v>
      </c>
      <c r="G184" s="2">
        <v>0</v>
      </c>
    </row>
    <row r="185" spans="1:7">
      <c r="A185" s="1">
        <v>20007574</v>
      </c>
      <c r="B185" s="1" t="s">
        <v>2287</v>
      </c>
      <c r="C185" s="1" t="s">
        <v>2103</v>
      </c>
      <c r="D185" s="2">
        <v>0</v>
      </c>
      <c r="E185" s="2">
        <v>640</v>
      </c>
      <c r="F185" s="2">
        <v>640</v>
      </c>
      <c r="G185" s="2">
        <v>0</v>
      </c>
    </row>
    <row r="186" spans="1:7">
      <c r="A186" s="1">
        <v>20007521</v>
      </c>
      <c r="B186" s="1" t="s">
        <v>2288</v>
      </c>
      <c r="C186" s="1" t="s">
        <v>2103</v>
      </c>
      <c r="D186" s="2">
        <v>0</v>
      </c>
      <c r="E186" s="2">
        <v>226</v>
      </c>
      <c r="F186" s="2">
        <v>226</v>
      </c>
      <c r="G186" s="2">
        <v>0</v>
      </c>
    </row>
    <row r="187" spans="1:7">
      <c r="A187" s="1">
        <v>20007998</v>
      </c>
      <c r="B187" s="1" t="s">
        <v>2289</v>
      </c>
      <c r="C187" s="1" t="s">
        <v>2290</v>
      </c>
      <c r="D187" s="2">
        <v>1320</v>
      </c>
      <c r="E187" s="2">
        <v>0</v>
      </c>
      <c r="F187" s="2">
        <v>0</v>
      </c>
      <c r="G187" s="2">
        <v>1320</v>
      </c>
    </row>
    <row r="188" spans="1:7">
      <c r="A188" s="1">
        <v>20006095</v>
      </c>
      <c r="B188" s="1" t="s">
        <v>2291</v>
      </c>
      <c r="C188" s="1" t="s">
        <v>2290</v>
      </c>
      <c r="D188" s="2">
        <v>0</v>
      </c>
      <c r="E188" s="2">
        <v>74378.27</v>
      </c>
      <c r="F188" s="2">
        <v>74378.27</v>
      </c>
      <c r="G188" s="2">
        <v>0</v>
      </c>
    </row>
    <row r="189" spans="1:7">
      <c r="A189" s="1">
        <v>20006098</v>
      </c>
      <c r="B189" s="1" t="s">
        <v>2292</v>
      </c>
      <c r="C189" s="1" t="s">
        <v>2290</v>
      </c>
      <c r="D189" s="2">
        <v>6442</v>
      </c>
      <c r="E189" s="2">
        <v>4482</v>
      </c>
      <c r="F189" s="2">
        <v>6442</v>
      </c>
      <c r="G189" s="2">
        <v>4482</v>
      </c>
    </row>
    <row r="190" spans="1:7">
      <c r="A190" s="1">
        <v>20007226</v>
      </c>
      <c r="B190" s="1" t="s">
        <v>2293</v>
      </c>
      <c r="C190" s="1" t="s">
        <v>2290</v>
      </c>
      <c r="D190" s="2">
        <v>8280</v>
      </c>
      <c r="E190" s="2">
        <v>32852</v>
      </c>
      <c r="F190" s="2">
        <v>32852</v>
      </c>
      <c r="G190" s="2">
        <v>8280</v>
      </c>
    </row>
    <row r="191" spans="1:7">
      <c r="A191" s="1">
        <v>20006094</v>
      </c>
      <c r="B191" s="1" t="s">
        <v>2294</v>
      </c>
      <c r="C191" s="1" t="s">
        <v>2290</v>
      </c>
      <c r="D191" s="2">
        <v>0</v>
      </c>
      <c r="E191" s="2">
        <v>827</v>
      </c>
      <c r="F191" s="2">
        <v>827</v>
      </c>
      <c r="G191" s="2">
        <v>0</v>
      </c>
    </row>
    <row r="192" spans="1:7">
      <c r="A192" s="1">
        <v>20007225</v>
      </c>
      <c r="B192" s="1" t="s">
        <v>2295</v>
      </c>
      <c r="C192" s="1" t="s">
        <v>2290</v>
      </c>
      <c r="D192" s="2">
        <v>0</v>
      </c>
      <c r="E192" s="2">
        <v>15616</v>
      </c>
      <c r="F192" s="2">
        <v>12672</v>
      </c>
      <c r="G192" s="2">
        <v>2944</v>
      </c>
    </row>
    <row r="193" spans="1:7">
      <c r="A193" s="1">
        <v>20006093</v>
      </c>
      <c r="B193" s="1" t="s">
        <v>2296</v>
      </c>
      <c r="C193" s="1" t="s">
        <v>2290</v>
      </c>
      <c r="D193" s="2">
        <v>112121.33</v>
      </c>
      <c r="E193" s="2">
        <v>467430.5</v>
      </c>
      <c r="F193" s="2">
        <v>579551.82999999996</v>
      </c>
      <c r="G193" s="2">
        <v>0</v>
      </c>
    </row>
    <row r="194" spans="1:7">
      <c r="A194" s="1">
        <v>20007227</v>
      </c>
      <c r="B194" s="1" t="s">
        <v>2297</v>
      </c>
      <c r="C194" s="1" t="s">
        <v>2290</v>
      </c>
      <c r="D194" s="2">
        <v>0</v>
      </c>
      <c r="E194" s="2">
        <v>7482</v>
      </c>
      <c r="F194" s="2">
        <v>7482</v>
      </c>
      <c r="G194" s="2">
        <v>0</v>
      </c>
    </row>
    <row r="195" spans="1:7">
      <c r="A195" s="1">
        <v>20006214</v>
      </c>
      <c r="B195" s="1" t="s">
        <v>2298</v>
      </c>
      <c r="C195" s="1" t="s">
        <v>2103</v>
      </c>
      <c r="D195" s="2">
        <v>1160.0999999999999</v>
      </c>
      <c r="E195" s="2">
        <v>3713.1</v>
      </c>
      <c r="F195" s="2">
        <v>3569.7</v>
      </c>
      <c r="G195" s="2">
        <v>1303.5</v>
      </c>
    </row>
    <row r="196" spans="1:7">
      <c r="A196" s="1">
        <v>20006708</v>
      </c>
      <c r="B196" s="1" t="s">
        <v>2299</v>
      </c>
      <c r="C196" s="1" t="s">
        <v>2103</v>
      </c>
      <c r="D196" s="2">
        <v>116.45</v>
      </c>
      <c r="E196" s="2">
        <v>0</v>
      </c>
      <c r="F196" s="2">
        <v>0</v>
      </c>
      <c r="G196" s="2">
        <v>116.45</v>
      </c>
    </row>
    <row r="197" spans="1:7">
      <c r="A197" s="1">
        <v>20006217</v>
      </c>
      <c r="B197" s="1" t="s">
        <v>2300</v>
      </c>
      <c r="C197" s="1" t="s">
        <v>2103</v>
      </c>
      <c r="D197" s="2">
        <v>182.93</v>
      </c>
      <c r="E197" s="2">
        <v>228.41</v>
      </c>
      <c r="F197" s="2">
        <v>410.64</v>
      </c>
      <c r="G197" s="2">
        <v>0.7</v>
      </c>
    </row>
    <row r="198" spans="1:7">
      <c r="A198" s="1">
        <v>20006215</v>
      </c>
      <c r="B198" s="1" t="s">
        <v>2301</v>
      </c>
      <c r="C198" s="1" t="s">
        <v>2103</v>
      </c>
      <c r="D198" s="2">
        <v>578.29</v>
      </c>
      <c r="E198" s="2">
        <v>6809.35</v>
      </c>
      <c r="F198" s="2">
        <v>6249.65</v>
      </c>
      <c r="G198" s="2">
        <v>1137.99</v>
      </c>
    </row>
    <row r="199" spans="1:7">
      <c r="A199" s="1">
        <v>20006906</v>
      </c>
      <c r="B199" s="1" t="s">
        <v>2302</v>
      </c>
      <c r="C199" s="1" t="s">
        <v>2103</v>
      </c>
      <c r="D199" s="2">
        <v>1500</v>
      </c>
      <c r="E199" s="2">
        <v>0</v>
      </c>
      <c r="F199" s="2">
        <v>0</v>
      </c>
      <c r="G199" s="2">
        <v>1500</v>
      </c>
    </row>
    <row r="200" spans="1:7">
      <c r="A200" s="1">
        <v>20006097</v>
      </c>
      <c r="B200" s="1" t="s">
        <v>2303</v>
      </c>
      <c r="C200" s="1" t="s">
        <v>2103</v>
      </c>
      <c r="D200" s="2">
        <v>22179.599999999999</v>
      </c>
      <c r="E200" s="2">
        <v>0</v>
      </c>
      <c r="F200" s="2">
        <v>22179.599999999999</v>
      </c>
      <c r="G200" s="2">
        <v>0</v>
      </c>
    </row>
    <row r="201" spans="1:7">
      <c r="A201" s="1">
        <v>20008038</v>
      </c>
      <c r="B201" s="1" t="s">
        <v>2304</v>
      </c>
      <c r="C201" s="1" t="s">
        <v>2103</v>
      </c>
      <c r="D201" s="2">
        <v>0</v>
      </c>
      <c r="E201" s="2">
        <v>12580.04</v>
      </c>
      <c r="F201" s="2">
        <v>0</v>
      </c>
      <c r="G201" s="2">
        <v>12580.04</v>
      </c>
    </row>
    <row r="202" spans="1:7">
      <c r="A202" s="1">
        <v>20006099</v>
      </c>
      <c r="B202" s="1" t="s">
        <v>2305</v>
      </c>
      <c r="C202" s="1" t="s">
        <v>2103</v>
      </c>
      <c r="D202" s="2">
        <v>0</v>
      </c>
      <c r="E202" s="2">
        <v>5875.6</v>
      </c>
      <c r="F202" s="2">
        <v>0</v>
      </c>
      <c r="G202" s="2">
        <v>5875.6</v>
      </c>
    </row>
    <row r="203" spans="1:7">
      <c r="A203" s="1">
        <v>20006228</v>
      </c>
      <c r="B203" s="1" t="s">
        <v>2306</v>
      </c>
      <c r="C203" s="1" t="s">
        <v>2103</v>
      </c>
      <c r="D203" s="2">
        <v>1498.99</v>
      </c>
      <c r="E203" s="2">
        <v>5901.38</v>
      </c>
      <c r="F203" s="2">
        <v>7301.79</v>
      </c>
      <c r="G203" s="2">
        <v>98.58</v>
      </c>
    </row>
    <row r="204" spans="1:7">
      <c r="A204" s="1">
        <v>20006231</v>
      </c>
      <c r="B204" s="1" t="s">
        <v>2307</v>
      </c>
      <c r="C204" s="1" t="s">
        <v>2103</v>
      </c>
      <c r="D204" s="2">
        <v>1452.14</v>
      </c>
      <c r="E204" s="2">
        <v>8689.1</v>
      </c>
      <c r="F204" s="2">
        <v>4328.72</v>
      </c>
      <c r="G204" s="2">
        <v>5812.52</v>
      </c>
    </row>
    <row r="205" spans="1:7">
      <c r="A205" s="1">
        <v>20006233</v>
      </c>
      <c r="B205" s="1" t="s">
        <v>2308</v>
      </c>
      <c r="C205" s="1" t="s">
        <v>2103</v>
      </c>
      <c r="D205" s="2">
        <v>8761.51</v>
      </c>
      <c r="E205" s="2">
        <v>4323.7</v>
      </c>
      <c r="F205" s="2">
        <v>3968.3</v>
      </c>
      <c r="G205" s="2">
        <v>9116.91</v>
      </c>
    </row>
    <row r="206" spans="1:7">
      <c r="A206" s="1">
        <v>20006234</v>
      </c>
      <c r="B206" s="1" t="s">
        <v>2309</v>
      </c>
      <c r="C206" s="1" t="s">
        <v>2103</v>
      </c>
      <c r="D206" s="2">
        <v>1255.02</v>
      </c>
      <c r="E206" s="2">
        <v>14777.3</v>
      </c>
      <c r="F206" s="2">
        <v>13562.7</v>
      </c>
      <c r="G206" s="2">
        <v>2469.62</v>
      </c>
    </row>
    <row r="207" spans="1:7">
      <c r="A207" s="1">
        <v>20006235</v>
      </c>
      <c r="B207" s="1" t="s">
        <v>2310</v>
      </c>
      <c r="C207" s="1" t="s">
        <v>2103</v>
      </c>
      <c r="D207" s="2">
        <v>0</v>
      </c>
      <c r="E207" s="2">
        <v>3676.04</v>
      </c>
      <c r="F207" s="2">
        <v>2225.34</v>
      </c>
      <c r="G207" s="2">
        <v>1450.7</v>
      </c>
    </row>
    <row r="208" spans="1:7">
      <c r="A208" s="1">
        <v>20008001</v>
      </c>
      <c r="B208" s="1" t="s">
        <v>2311</v>
      </c>
      <c r="C208" s="1" t="s">
        <v>2103</v>
      </c>
      <c r="D208" s="2">
        <v>6540.55</v>
      </c>
      <c r="E208" s="2">
        <v>0</v>
      </c>
      <c r="F208" s="2">
        <v>0</v>
      </c>
      <c r="G208" s="2">
        <v>6540.55</v>
      </c>
    </row>
    <row r="209" spans="1:7">
      <c r="A209" s="1">
        <v>20006246</v>
      </c>
      <c r="B209" s="1" t="s">
        <v>2312</v>
      </c>
      <c r="C209" s="1" t="s">
        <v>2103</v>
      </c>
      <c r="D209" s="2">
        <v>1221.56</v>
      </c>
      <c r="E209" s="2">
        <v>10238.94</v>
      </c>
      <c r="F209" s="2">
        <v>8493.7999999999993</v>
      </c>
      <c r="G209" s="2">
        <v>2966.7</v>
      </c>
    </row>
    <row r="210" spans="1:7">
      <c r="A210" s="1">
        <v>20006224</v>
      </c>
      <c r="B210" s="1" t="s">
        <v>2313</v>
      </c>
      <c r="C210" s="1" t="s">
        <v>2103</v>
      </c>
      <c r="D210" s="2">
        <v>0</v>
      </c>
      <c r="E210" s="2">
        <v>320</v>
      </c>
      <c r="F210" s="2">
        <v>320</v>
      </c>
      <c r="G210" s="2">
        <v>0</v>
      </c>
    </row>
    <row r="211" spans="1:7">
      <c r="A211" s="1">
        <v>20006184</v>
      </c>
      <c r="B211" s="1" t="s">
        <v>2314</v>
      </c>
      <c r="C211" s="1" t="s">
        <v>2103</v>
      </c>
      <c r="D211" s="2">
        <v>147.41999999999999</v>
      </c>
      <c r="E211" s="2">
        <v>0</v>
      </c>
      <c r="F211" s="2">
        <v>0</v>
      </c>
      <c r="G211" s="2">
        <v>147.41999999999999</v>
      </c>
    </row>
    <row r="212" spans="1:7">
      <c r="A212" s="1">
        <v>20007826</v>
      </c>
      <c r="B212" s="1" t="s">
        <v>2315</v>
      </c>
      <c r="C212" s="1" t="s">
        <v>2103</v>
      </c>
      <c r="D212" s="2">
        <v>0</v>
      </c>
      <c r="E212" s="2">
        <v>686.4</v>
      </c>
      <c r="F212" s="2">
        <v>0</v>
      </c>
      <c r="G212" s="2">
        <v>686.4</v>
      </c>
    </row>
    <row r="213" spans="1:7">
      <c r="A213" s="1">
        <v>20007715</v>
      </c>
      <c r="B213" s="1" t="s">
        <v>2316</v>
      </c>
      <c r="C213" s="1" t="s">
        <v>2103</v>
      </c>
      <c r="D213" s="2">
        <v>0</v>
      </c>
      <c r="E213" s="2">
        <v>1050</v>
      </c>
      <c r="F213" s="2">
        <v>0</v>
      </c>
      <c r="G213" s="2">
        <v>1050</v>
      </c>
    </row>
    <row r="214" spans="1:7">
      <c r="A214" s="1">
        <v>20007461</v>
      </c>
      <c r="B214" s="1" t="s">
        <v>2317</v>
      </c>
      <c r="C214" s="1" t="s">
        <v>2103</v>
      </c>
      <c r="D214" s="2">
        <v>0</v>
      </c>
      <c r="E214" s="2">
        <v>216</v>
      </c>
      <c r="F214" s="2">
        <v>216</v>
      </c>
      <c r="G214" s="2">
        <v>0</v>
      </c>
    </row>
    <row r="215" spans="1:7">
      <c r="A215" s="1">
        <v>20007837</v>
      </c>
      <c r="B215" s="1" t="s">
        <v>2318</v>
      </c>
      <c r="C215" s="1" t="s">
        <v>2103</v>
      </c>
      <c r="D215" s="2">
        <v>0</v>
      </c>
      <c r="E215" s="2">
        <v>29.04</v>
      </c>
      <c r="F215" s="2">
        <v>0</v>
      </c>
      <c r="G215" s="2">
        <v>29.04</v>
      </c>
    </row>
    <row r="216" spans="1:7">
      <c r="A216" s="1">
        <v>20007493</v>
      </c>
      <c r="B216" s="1" t="s">
        <v>2319</v>
      </c>
      <c r="C216" s="1" t="s">
        <v>2103</v>
      </c>
      <c r="D216" s="2">
        <v>0</v>
      </c>
      <c r="E216" s="2">
        <v>227.5</v>
      </c>
      <c r="F216" s="2">
        <v>227.5</v>
      </c>
      <c r="G216" s="2">
        <v>0</v>
      </c>
    </row>
    <row r="217" spans="1:7">
      <c r="A217" s="1">
        <v>20007460</v>
      </c>
      <c r="B217" s="1" t="s">
        <v>2320</v>
      </c>
      <c r="C217" s="1" t="s">
        <v>2103</v>
      </c>
      <c r="D217" s="2">
        <v>0</v>
      </c>
      <c r="E217" s="2">
        <v>70</v>
      </c>
      <c r="F217" s="2">
        <v>70</v>
      </c>
      <c r="G217" s="2">
        <v>0</v>
      </c>
    </row>
    <row r="218" spans="1:7">
      <c r="A218" s="1">
        <v>20006261</v>
      </c>
      <c r="B218" s="1" t="s">
        <v>2321</v>
      </c>
      <c r="C218" s="1" t="s">
        <v>2103</v>
      </c>
      <c r="D218" s="2">
        <v>0</v>
      </c>
      <c r="E218" s="2">
        <v>130</v>
      </c>
      <c r="F218" s="2">
        <v>0</v>
      </c>
      <c r="G218" s="2">
        <v>130</v>
      </c>
    </row>
    <row r="219" spans="1:7">
      <c r="A219" s="1">
        <v>20006262</v>
      </c>
      <c r="B219" s="1" t="s">
        <v>2322</v>
      </c>
      <c r="C219" s="1" t="s">
        <v>2103</v>
      </c>
      <c r="D219" s="2">
        <v>0</v>
      </c>
      <c r="E219" s="2">
        <v>82</v>
      </c>
      <c r="F219" s="2">
        <v>80</v>
      </c>
      <c r="G219" s="2">
        <v>2</v>
      </c>
    </row>
    <row r="220" spans="1:7">
      <c r="A220" s="1">
        <v>20006263</v>
      </c>
      <c r="B220" s="1" t="s">
        <v>2323</v>
      </c>
      <c r="C220" s="1" t="s">
        <v>2103</v>
      </c>
      <c r="D220" s="2">
        <v>0</v>
      </c>
      <c r="E220" s="2">
        <v>102</v>
      </c>
      <c r="F220" s="2">
        <v>82</v>
      </c>
      <c r="G220" s="2">
        <v>20</v>
      </c>
    </row>
    <row r="221" spans="1:7">
      <c r="A221" s="1">
        <v>20007728</v>
      </c>
      <c r="B221" s="1" t="s">
        <v>2324</v>
      </c>
      <c r="C221" s="1" t="s">
        <v>2103</v>
      </c>
      <c r="D221" s="2">
        <v>0</v>
      </c>
      <c r="E221" s="2">
        <v>6114.66</v>
      </c>
      <c r="F221" s="2">
        <v>2969.81</v>
      </c>
      <c r="G221" s="2">
        <v>3144.85</v>
      </c>
    </row>
    <row r="222" spans="1:7">
      <c r="A222" s="1">
        <v>20006265</v>
      </c>
      <c r="B222" s="1" t="s">
        <v>2325</v>
      </c>
      <c r="C222" s="1" t="s">
        <v>2103</v>
      </c>
      <c r="D222" s="2">
        <v>14654.61</v>
      </c>
      <c r="E222" s="2">
        <v>15075.95</v>
      </c>
      <c r="F222" s="2">
        <v>17724.66</v>
      </c>
      <c r="G222" s="2">
        <v>12005.9</v>
      </c>
    </row>
    <row r="223" spans="1:7">
      <c r="A223" s="1">
        <v>20007526</v>
      </c>
      <c r="B223" s="1" t="s">
        <v>2326</v>
      </c>
      <c r="C223" s="1" t="s">
        <v>2103</v>
      </c>
      <c r="D223" s="2">
        <v>0</v>
      </c>
      <c r="E223" s="2">
        <v>226</v>
      </c>
      <c r="F223" s="2">
        <v>226</v>
      </c>
      <c r="G223" s="2">
        <v>0</v>
      </c>
    </row>
    <row r="224" spans="1:7">
      <c r="A224" s="1">
        <v>20006722</v>
      </c>
      <c r="B224" s="1" t="s">
        <v>2327</v>
      </c>
      <c r="C224" s="1" t="s">
        <v>2103</v>
      </c>
      <c r="D224" s="2">
        <v>201.81</v>
      </c>
      <c r="E224" s="2">
        <v>0</v>
      </c>
      <c r="F224" s="2">
        <v>0</v>
      </c>
      <c r="G224" s="2">
        <v>201.81</v>
      </c>
    </row>
    <row r="225" spans="1:7">
      <c r="A225" s="1">
        <v>20006273</v>
      </c>
      <c r="B225" s="1" t="s">
        <v>2328</v>
      </c>
      <c r="C225" s="1" t="s">
        <v>2103</v>
      </c>
      <c r="D225" s="2">
        <v>0</v>
      </c>
      <c r="E225" s="2">
        <v>340</v>
      </c>
      <c r="F225" s="2">
        <v>340</v>
      </c>
      <c r="G225" s="2">
        <v>0</v>
      </c>
    </row>
    <row r="226" spans="1:7">
      <c r="A226" s="1">
        <v>20006250</v>
      </c>
      <c r="B226" s="1" t="s">
        <v>2329</v>
      </c>
      <c r="C226" s="1" t="s">
        <v>2103</v>
      </c>
      <c r="D226" s="2">
        <v>1498.99</v>
      </c>
      <c r="E226" s="2">
        <v>19125.580000000002</v>
      </c>
      <c r="F226" s="2">
        <v>16173.79</v>
      </c>
      <c r="G226" s="2">
        <v>4450.78</v>
      </c>
    </row>
    <row r="227" spans="1:7">
      <c r="A227" s="1">
        <v>20006714</v>
      </c>
      <c r="B227" s="1" t="s">
        <v>2330</v>
      </c>
      <c r="C227" s="1" t="s">
        <v>2103</v>
      </c>
      <c r="D227" s="2">
        <v>2380.83</v>
      </c>
      <c r="E227" s="2">
        <v>0</v>
      </c>
      <c r="F227" s="2">
        <v>0</v>
      </c>
      <c r="G227" s="2">
        <v>2380.83</v>
      </c>
    </row>
    <row r="228" spans="1:7">
      <c r="A228" s="1">
        <v>20007969</v>
      </c>
      <c r="B228" s="1" t="s">
        <v>2331</v>
      </c>
      <c r="C228" s="1" t="s">
        <v>2103</v>
      </c>
      <c r="D228" s="2">
        <v>809.53</v>
      </c>
      <c r="E228" s="2">
        <v>0</v>
      </c>
      <c r="F228" s="2">
        <v>0</v>
      </c>
      <c r="G228" s="2">
        <v>809.53</v>
      </c>
    </row>
    <row r="229" spans="1:7">
      <c r="A229" s="1">
        <v>20006269</v>
      </c>
      <c r="B229" s="1" t="s">
        <v>2332</v>
      </c>
      <c r="C229" s="1" t="s">
        <v>2103</v>
      </c>
      <c r="D229" s="2">
        <v>0</v>
      </c>
      <c r="E229" s="2">
        <v>990</v>
      </c>
      <c r="F229" s="2">
        <v>990</v>
      </c>
      <c r="G229" s="2">
        <v>0</v>
      </c>
    </row>
    <row r="230" spans="1:7">
      <c r="A230" s="1">
        <v>20006270</v>
      </c>
      <c r="B230" s="1" t="s">
        <v>2333</v>
      </c>
      <c r="C230" s="1" t="s">
        <v>2103</v>
      </c>
      <c r="D230" s="2">
        <v>0</v>
      </c>
      <c r="E230" s="2">
        <v>162</v>
      </c>
      <c r="F230" s="2">
        <v>162</v>
      </c>
      <c r="G230" s="2">
        <v>0</v>
      </c>
    </row>
    <row r="231" spans="1:7">
      <c r="A231" s="1">
        <v>20006267</v>
      </c>
      <c r="B231" s="1" t="s">
        <v>2334</v>
      </c>
      <c r="C231" s="1" t="s">
        <v>2103</v>
      </c>
      <c r="D231" s="2">
        <v>0</v>
      </c>
      <c r="E231" s="2">
        <v>122.5</v>
      </c>
      <c r="F231" s="2">
        <v>122.5</v>
      </c>
      <c r="G231" s="2">
        <v>0</v>
      </c>
    </row>
    <row r="232" spans="1:7">
      <c r="A232" s="1">
        <v>20006249</v>
      </c>
      <c r="B232" s="1" t="s">
        <v>2335</v>
      </c>
      <c r="C232" s="1" t="s">
        <v>2103</v>
      </c>
      <c r="D232" s="2">
        <v>1499.69</v>
      </c>
      <c r="E232" s="2">
        <v>17658.25</v>
      </c>
      <c r="F232" s="2">
        <v>14707.16</v>
      </c>
      <c r="G232" s="2">
        <v>4450.78</v>
      </c>
    </row>
    <row r="233" spans="1:7">
      <c r="A233" s="1">
        <v>20006715</v>
      </c>
      <c r="B233" s="1" t="s">
        <v>2336</v>
      </c>
      <c r="C233" s="1" t="s">
        <v>2103</v>
      </c>
      <c r="D233" s="2">
        <v>125.72</v>
      </c>
      <c r="E233" s="2">
        <v>0</v>
      </c>
      <c r="F233" s="2">
        <v>0</v>
      </c>
      <c r="G233" s="2">
        <v>125.72</v>
      </c>
    </row>
    <row r="234" spans="1:7">
      <c r="A234" s="1">
        <v>20006720</v>
      </c>
      <c r="B234" s="1" t="s">
        <v>2337</v>
      </c>
      <c r="C234" s="1" t="s">
        <v>2103</v>
      </c>
      <c r="D234" s="2">
        <v>802.8</v>
      </c>
      <c r="E234" s="2">
        <v>0</v>
      </c>
      <c r="F234" s="2">
        <v>0</v>
      </c>
      <c r="G234" s="2">
        <v>802.8</v>
      </c>
    </row>
    <row r="235" spans="1:7">
      <c r="A235" s="1">
        <v>20006266</v>
      </c>
      <c r="B235" s="1" t="s">
        <v>2338</v>
      </c>
      <c r="C235" s="1" t="s">
        <v>2103</v>
      </c>
      <c r="D235" s="2">
        <v>0</v>
      </c>
      <c r="E235" s="2">
        <v>200</v>
      </c>
      <c r="F235" s="2">
        <v>0</v>
      </c>
      <c r="G235" s="2">
        <v>200</v>
      </c>
    </row>
    <row r="236" spans="1:7">
      <c r="A236" s="1">
        <v>20006716</v>
      </c>
      <c r="B236" s="1" t="s">
        <v>2339</v>
      </c>
      <c r="C236" s="1" t="s">
        <v>2103</v>
      </c>
      <c r="D236" s="2">
        <v>1541.96</v>
      </c>
      <c r="E236" s="2">
        <v>0</v>
      </c>
      <c r="F236" s="2">
        <v>0</v>
      </c>
      <c r="G236" s="2">
        <v>1541.96</v>
      </c>
    </row>
    <row r="237" spans="1:7">
      <c r="A237" s="1">
        <v>20007650</v>
      </c>
      <c r="B237" s="1" t="s">
        <v>2340</v>
      </c>
      <c r="C237" s="1" t="s">
        <v>2103</v>
      </c>
      <c r="D237" s="2">
        <v>0</v>
      </c>
      <c r="E237" s="2">
        <v>40</v>
      </c>
      <c r="F237" s="2">
        <v>40</v>
      </c>
      <c r="G237" s="2">
        <v>0</v>
      </c>
    </row>
    <row r="238" spans="1:7">
      <c r="A238" s="1">
        <v>20006264</v>
      </c>
      <c r="B238" s="1" t="s">
        <v>2341</v>
      </c>
      <c r="C238" s="1" t="s">
        <v>2103</v>
      </c>
      <c r="D238" s="2">
        <v>0</v>
      </c>
      <c r="E238" s="2">
        <v>162</v>
      </c>
      <c r="F238" s="2">
        <v>160</v>
      </c>
      <c r="G238" s="2">
        <v>2</v>
      </c>
    </row>
    <row r="239" spans="1:7">
      <c r="A239" s="1">
        <v>20006271</v>
      </c>
      <c r="B239" s="1" t="s">
        <v>2342</v>
      </c>
      <c r="C239" s="1" t="s">
        <v>2103</v>
      </c>
      <c r="D239" s="2">
        <v>8698.4500000000007</v>
      </c>
      <c r="E239" s="2">
        <v>5562.05</v>
      </c>
      <c r="F239" s="2">
        <v>0</v>
      </c>
      <c r="G239" s="2">
        <v>14260.5</v>
      </c>
    </row>
    <row r="240" spans="1:7">
      <c r="A240" s="1">
        <v>20006257</v>
      </c>
      <c r="B240" s="1" t="s">
        <v>2343</v>
      </c>
      <c r="C240" s="1" t="s">
        <v>2103</v>
      </c>
      <c r="D240" s="2">
        <v>66.92</v>
      </c>
      <c r="E240" s="2">
        <v>424.06</v>
      </c>
      <c r="F240" s="2">
        <v>327.32</v>
      </c>
      <c r="G240" s="2">
        <v>163.66</v>
      </c>
    </row>
    <row r="241" spans="1:7">
      <c r="A241" s="1">
        <v>20006258</v>
      </c>
      <c r="B241" s="1" t="s">
        <v>2344</v>
      </c>
      <c r="C241" s="1" t="s">
        <v>2103</v>
      </c>
      <c r="D241" s="2">
        <v>600</v>
      </c>
      <c r="E241" s="2">
        <v>600</v>
      </c>
      <c r="F241" s="2">
        <v>700</v>
      </c>
      <c r="G241" s="2">
        <v>500</v>
      </c>
    </row>
    <row r="242" spans="1:7">
      <c r="A242" s="1">
        <v>20006256</v>
      </c>
      <c r="B242" s="1" t="s">
        <v>2345</v>
      </c>
      <c r="C242" s="1" t="s">
        <v>2103</v>
      </c>
      <c r="D242" s="2">
        <v>1649.17</v>
      </c>
      <c r="E242" s="2">
        <v>10306.379999999999</v>
      </c>
      <c r="F242" s="2">
        <v>7407.78</v>
      </c>
      <c r="G242" s="2">
        <v>4547.7700000000004</v>
      </c>
    </row>
    <row r="243" spans="1:7">
      <c r="A243" s="1">
        <v>20006259</v>
      </c>
      <c r="B243" s="1" t="s">
        <v>2346</v>
      </c>
      <c r="C243" s="1" t="s">
        <v>2103</v>
      </c>
      <c r="D243" s="2">
        <v>0</v>
      </c>
      <c r="E243" s="2">
        <v>640</v>
      </c>
      <c r="F243" s="2">
        <v>0</v>
      </c>
      <c r="G243" s="2">
        <v>640</v>
      </c>
    </row>
    <row r="244" spans="1:7">
      <c r="A244" s="1">
        <v>20006719</v>
      </c>
      <c r="B244" s="1" t="s">
        <v>2347</v>
      </c>
      <c r="C244" s="1" t="s">
        <v>2103</v>
      </c>
      <c r="D244" s="2">
        <v>138</v>
      </c>
      <c r="E244" s="2">
        <v>0</v>
      </c>
      <c r="F244" s="2">
        <v>0</v>
      </c>
      <c r="G244" s="2">
        <v>138</v>
      </c>
    </row>
    <row r="245" spans="1:7">
      <c r="A245" s="1">
        <v>20006260</v>
      </c>
      <c r="B245" s="1" t="s">
        <v>2348</v>
      </c>
      <c r="C245" s="1" t="s">
        <v>2103</v>
      </c>
      <c r="D245" s="2">
        <v>1499.69</v>
      </c>
      <c r="E245" s="2">
        <v>17656.150000000001</v>
      </c>
      <c r="F245" s="2">
        <v>16206.85</v>
      </c>
      <c r="G245" s="2">
        <v>2948.99</v>
      </c>
    </row>
    <row r="246" spans="1:7">
      <c r="A246" s="1">
        <v>20007970</v>
      </c>
      <c r="B246" s="1" t="s">
        <v>2349</v>
      </c>
      <c r="C246" s="1" t="s">
        <v>2103</v>
      </c>
      <c r="D246" s="2">
        <v>456.55</v>
      </c>
      <c r="E246" s="2">
        <v>0</v>
      </c>
      <c r="F246" s="2">
        <v>0</v>
      </c>
      <c r="G246" s="2">
        <v>456.55</v>
      </c>
    </row>
    <row r="247" spans="1:7">
      <c r="A247" s="1">
        <v>20006268</v>
      </c>
      <c r="B247" s="1" t="s">
        <v>2350</v>
      </c>
      <c r="C247" s="1" t="s">
        <v>2103</v>
      </c>
      <c r="D247" s="2">
        <v>0</v>
      </c>
      <c r="E247" s="2">
        <v>70</v>
      </c>
      <c r="F247" s="2">
        <v>70</v>
      </c>
      <c r="G247" s="2">
        <v>0</v>
      </c>
    </row>
    <row r="248" spans="1:7">
      <c r="A248" s="1">
        <v>20007714</v>
      </c>
      <c r="B248" s="1" t="s">
        <v>2351</v>
      </c>
      <c r="C248" s="1" t="s">
        <v>2103</v>
      </c>
      <c r="D248" s="2">
        <v>0</v>
      </c>
      <c r="E248" s="2">
        <v>1050</v>
      </c>
      <c r="F248" s="2">
        <v>0</v>
      </c>
      <c r="G248" s="2">
        <v>1050</v>
      </c>
    </row>
    <row r="249" spans="1:7">
      <c r="A249" s="1">
        <v>20006899</v>
      </c>
      <c r="B249" s="1" t="s">
        <v>2352</v>
      </c>
      <c r="C249" s="1" t="s">
        <v>2103</v>
      </c>
      <c r="D249" s="2">
        <v>24416.12</v>
      </c>
      <c r="E249" s="2">
        <v>16007.99</v>
      </c>
      <c r="F249" s="2">
        <v>6825.75</v>
      </c>
      <c r="G249" s="2">
        <v>33598.36</v>
      </c>
    </row>
    <row r="250" spans="1:7">
      <c r="A250" s="1">
        <v>20007491</v>
      </c>
      <c r="B250" s="1" t="s">
        <v>2353</v>
      </c>
      <c r="C250" s="1" t="s">
        <v>2103</v>
      </c>
      <c r="D250" s="2">
        <v>0</v>
      </c>
      <c r="E250" s="2">
        <v>227.5</v>
      </c>
      <c r="F250" s="2">
        <v>227.5</v>
      </c>
      <c r="G250" s="2">
        <v>0</v>
      </c>
    </row>
    <row r="251" spans="1:7">
      <c r="A251" s="1">
        <v>20007703</v>
      </c>
      <c r="B251" s="1" t="s">
        <v>2354</v>
      </c>
      <c r="C251" s="1" t="s">
        <v>2103</v>
      </c>
      <c r="D251" s="2">
        <v>0</v>
      </c>
      <c r="E251" s="2">
        <v>4816.9799999999996</v>
      </c>
      <c r="F251" s="2">
        <v>297</v>
      </c>
      <c r="G251" s="2">
        <v>4519.9799999999996</v>
      </c>
    </row>
    <row r="252" spans="1:7">
      <c r="A252" s="1">
        <v>20006664</v>
      </c>
      <c r="B252" s="1" t="s">
        <v>2355</v>
      </c>
      <c r="C252" s="1" t="s">
        <v>2103</v>
      </c>
      <c r="D252" s="2">
        <v>201.6</v>
      </c>
      <c r="E252" s="2">
        <v>0</v>
      </c>
      <c r="F252" s="2">
        <v>166.2</v>
      </c>
      <c r="G252" s="2">
        <v>35.4</v>
      </c>
    </row>
    <row r="253" spans="1:7">
      <c r="A253" s="1">
        <v>20006274</v>
      </c>
      <c r="B253" s="1" t="s">
        <v>2356</v>
      </c>
      <c r="C253" s="1" t="s">
        <v>2103</v>
      </c>
      <c r="D253" s="2">
        <v>0</v>
      </c>
      <c r="E253" s="2">
        <v>432</v>
      </c>
      <c r="F253" s="2">
        <v>432</v>
      </c>
      <c r="G253" s="2">
        <v>0</v>
      </c>
    </row>
    <row r="254" spans="1:7">
      <c r="A254" s="1">
        <v>20007704</v>
      </c>
      <c r="B254" s="1" t="s">
        <v>2357</v>
      </c>
      <c r="C254" s="1" t="s">
        <v>2103</v>
      </c>
      <c r="D254" s="2">
        <v>0</v>
      </c>
      <c r="E254" s="2">
        <v>648.57000000000005</v>
      </c>
      <c r="F254" s="2">
        <v>231.49</v>
      </c>
      <c r="G254" s="2">
        <v>417.08</v>
      </c>
    </row>
    <row r="255" spans="1:7">
      <c r="A255" s="1">
        <v>20006275</v>
      </c>
      <c r="B255" s="1" t="s">
        <v>2358</v>
      </c>
      <c r="C255" s="1" t="s">
        <v>2103</v>
      </c>
      <c r="D255" s="2">
        <v>1629.63</v>
      </c>
      <c r="E255" s="2">
        <v>116.5</v>
      </c>
      <c r="F255" s="2">
        <v>31.02</v>
      </c>
      <c r="G255" s="2">
        <v>1715.11</v>
      </c>
    </row>
    <row r="256" spans="1:7">
      <c r="A256" s="1">
        <v>20006291</v>
      </c>
      <c r="B256" s="1" t="s">
        <v>2359</v>
      </c>
      <c r="C256" s="1" t="s">
        <v>2103</v>
      </c>
      <c r="D256" s="2">
        <v>2997.98</v>
      </c>
      <c r="E256" s="2">
        <v>17649.849999999999</v>
      </c>
      <c r="F256" s="2">
        <v>16199.15</v>
      </c>
      <c r="G256" s="2">
        <v>4448.68</v>
      </c>
    </row>
    <row r="257" spans="1:7">
      <c r="A257" s="1">
        <v>20006282</v>
      </c>
      <c r="B257" s="1" t="s">
        <v>2360</v>
      </c>
      <c r="C257" s="1" t="s">
        <v>2103</v>
      </c>
      <c r="D257" s="2">
        <v>0</v>
      </c>
      <c r="E257" s="2">
        <v>54</v>
      </c>
      <c r="F257" s="2">
        <v>54</v>
      </c>
      <c r="G257" s="2">
        <v>0</v>
      </c>
    </row>
    <row r="258" spans="1:7">
      <c r="A258" s="1">
        <v>20006283</v>
      </c>
      <c r="B258" s="1" t="s">
        <v>2361</v>
      </c>
      <c r="C258" s="1" t="s">
        <v>2103</v>
      </c>
      <c r="D258" s="2">
        <v>1306.53</v>
      </c>
      <c r="E258" s="2">
        <v>0</v>
      </c>
      <c r="F258" s="2">
        <v>0</v>
      </c>
      <c r="G258" s="2">
        <v>1306.53</v>
      </c>
    </row>
    <row r="259" spans="1:7">
      <c r="A259" s="1">
        <v>20006281</v>
      </c>
      <c r="B259" s="1" t="s">
        <v>2362</v>
      </c>
      <c r="C259" s="1" t="s">
        <v>2103</v>
      </c>
      <c r="D259" s="2">
        <v>0</v>
      </c>
      <c r="E259" s="2">
        <v>480</v>
      </c>
      <c r="F259" s="2">
        <v>0</v>
      </c>
      <c r="G259" s="2">
        <v>480</v>
      </c>
    </row>
    <row r="260" spans="1:7">
      <c r="A260" s="1">
        <v>20006723</v>
      </c>
      <c r="B260" s="1" t="s">
        <v>2363</v>
      </c>
      <c r="C260" s="1" t="s">
        <v>2103</v>
      </c>
      <c r="D260" s="2">
        <v>725.35</v>
      </c>
      <c r="E260" s="2">
        <v>0</v>
      </c>
      <c r="F260" s="2">
        <v>0</v>
      </c>
      <c r="G260" s="2">
        <v>725.35</v>
      </c>
    </row>
    <row r="261" spans="1:7">
      <c r="A261" s="1">
        <v>20006285</v>
      </c>
      <c r="B261" s="1" t="s">
        <v>2364</v>
      </c>
      <c r="C261" s="1" t="s">
        <v>2103</v>
      </c>
      <c r="D261" s="2">
        <v>52.57</v>
      </c>
      <c r="E261" s="2">
        <v>330.06</v>
      </c>
      <c r="F261" s="2">
        <v>52.57</v>
      </c>
      <c r="G261" s="2">
        <v>330.06</v>
      </c>
    </row>
    <row r="262" spans="1:7">
      <c r="A262" s="1">
        <v>20008002</v>
      </c>
      <c r="B262" s="1" t="s">
        <v>2365</v>
      </c>
      <c r="C262" s="1" t="s">
        <v>2103</v>
      </c>
      <c r="D262" s="2">
        <v>77.5</v>
      </c>
      <c r="E262" s="2">
        <v>0</v>
      </c>
      <c r="F262" s="2">
        <v>0</v>
      </c>
      <c r="G262" s="2">
        <v>77.5</v>
      </c>
    </row>
    <row r="263" spans="1:7">
      <c r="A263" s="1">
        <v>20006286</v>
      </c>
      <c r="B263" s="1" t="s">
        <v>2366</v>
      </c>
      <c r="C263" s="1" t="s">
        <v>2103</v>
      </c>
      <c r="D263" s="2">
        <v>0</v>
      </c>
      <c r="E263" s="2">
        <v>420</v>
      </c>
      <c r="F263" s="2">
        <v>420</v>
      </c>
      <c r="G263" s="2">
        <v>0</v>
      </c>
    </row>
    <row r="264" spans="1:7">
      <c r="A264" s="1">
        <v>20006290</v>
      </c>
      <c r="B264" s="1" t="s">
        <v>2367</v>
      </c>
      <c r="C264" s="1" t="s">
        <v>2103</v>
      </c>
      <c r="D264" s="2">
        <v>0</v>
      </c>
      <c r="E264" s="2">
        <v>82</v>
      </c>
      <c r="F264" s="2">
        <v>82</v>
      </c>
      <c r="G264" s="2">
        <v>0</v>
      </c>
    </row>
    <row r="265" spans="1:7">
      <c r="A265" s="1">
        <v>20007527</v>
      </c>
      <c r="B265" s="1" t="s">
        <v>2368</v>
      </c>
      <c r="C265" s="1" t="s">
        <v>2103</v>
      </c>
      <c r="D265" s="2">
        <v>0</v>
      </c>
      <c r="E265" s="2">
        <v>136</v>
      </c>
      <c r="F265" s="2">
        <v>136</v>
      </c>
      <c r="G265" s="2">
        <v>0</v>
      </c>
    </row>
    <row r="266" spans="1:7">
      <c r="A266" s="1">
        <v>20006289</v>
      </c>
      <c r="B266" s="1" t="s">
        <v>2369</v>
      </c>
      <c r="C266" s="1" t="s">
        <v>2103</v>
      </c>
      <c r="D266" s="2">
        <v>1877.19</v>
      </c>
      <c r="E266" s="2">
        <v>20456.77</v>
      </c>
      <c r="F266" s="2">
        <v>17649.849999999999</v>
      </c>
      <c r="G266" s="2">
        <v>4684.1099999999997</v>
      </c>
    </row>
    <row r="267" spans="1:7">
      <c r="A267" s="1">
        <v>20006293</v>
      </c>
      <c r="B267" s="1" t="s">
        <v>2370</v>
      </c>
      <c r="C267" s="1" t="s">
        <v>2103</v>
      </c>
      <c r="D267" s="2">
        <v>9.9</v>
      </c>
      <c r="E267" s="2">
        <v>78.8</v>
      </c>
      <c r="F267" s="2">
        <v>54.6</v>
      </c>
      <c r="G267" s="2">
        <v>34.1</v>
      </c>
    </row>
    <row r="268" spans="1:7">
      <c r="A268" s="1">
        <v>20006726</v>
      </c>
      <c r="B268" s="1" t="s">
        <v>2371</v>
      </c>
      <c r="C268" s="1" t="s">
        <v>2103</v>
      </c>
      <c r="D268" s="2">
        <v>524.89</v>
      </c>
      <c r="E268" s="2">
        <v>0</v>
      </c>
      <c r="F268" s="2">
        <v>0</v>
      </c>
      <c r="G268" s="2">
        <v>524.89</v>
      </c>
    </row>
    <row r="269" spans="1:7">
      <c r="A269" s="1">
        <v>20007971</v>
      </c>
      <c r="B269" s="1" t="s">
        <v>2372</v>
      </c>
      <c r="C269" s="1" t="s">
        <v>2103</v>
      </c>
      <c r="D269" s="2">
        <v>452</v>
      </c>
      <c r="E269" s="2">
        <v>0</v>
      </c>
      <c r="F269" s="2">
        <v>0</v>
      </c>
      <c r="G269" s="2">
        <v>452</v>
      </c>
    </row>
    <row r="270" spans="1:7">
      <c r="A270" s="1">
        <v>20006277</v>
      </c>
      <c r="B270" s="1" t="s">
        <v>2373</v>
      </c>
      <c r="C270" s="1" t="s">
        <v>2103</v>
      </c>
      <c r="D270" s="2">
        <v>0</v>
      </c>
      <c r="E270" s="2">
        <v>252</v>
      </c>
      <c r="F270" s="2">
        <v>252</v>
      </c>
      <c r="G270" s="2">
        <v>0</v>
      </c>
    </row>
    <row r="271" spans="1:7">
      <c r="A271" s="1">
        <v>20006279</v>
      </c>
      <c r="B271" s="1" t="s">
        <v>2374</v>
      </c>
      <c r="C271" s="1" t="s">
        <v>2103</v>
      </c>
      <c r="D271" s="2">
        <v>0</v>
      </c>
      <c r="E271" s="2">
        <v>231</v>
      </c>
      <c r="F271" s="2">
        <v>224</v>
      </c>
      <c r="G271" s="2">
        <v>7</v>
      </c>
    </row>
    <row r="272" spans="1:7">
      <c r="A272" s="1">
        <v>20006280</v>
      </c>
      <c r="B272" s="1" t="s">
        <v>2375</v>
      </c>
      <c r="C272" s="1" t="s">
        <v>2103</v>
      </c>
      <c r="D272" s="2">
        <v>0</v>
      </c>
      <c r="E272" s="2">
        <v>90</v>
      </c>
      <c r="F272" s="2">
        <v>90</v>
      </c>
      <c r="G272" s="2">
        <v>0</v>
      </c>
    </row>
    <row r="273" spans="1:7">
      <c r="A273" s="1">
        <v>20007577</v>
      </c>
      <c r="B273" s="1" t="s">
        <v>2376</v>
      </c>
      <c r="C273" s="1" t="s">
        <v>2103</v>
      </c>
      <c r="D273" s="2">
        <v>0</v>
      </c>
      <c r="E273" s="2">
        <v>320</v>
      </c>
      <c r="F273" s="2">
        <v>320</v>
      </c>
      <c r="G273" s="2">
        <v>0</v>
      </c>
    </row>
    <row r="274" spans="1:7">
      <c r="A274" s="1">
        <v>20006298</v>
      </c>
      <c r="B274" s="1" t="s">
        <v>2377</v>
      </c>
      <c r="C274" s="1" t="s">
        <v>2103</v>
      </c>
      <c r="D274" s="2">
        <v>1498.99</v>
      </c>
      <c r="E274" s="2">
        <v>0</v>
      </c>
      <c r="F274" s="2">
        <v>0</v>
      </c>
      <c r="G274" s="2">
        <v>1498.99</v>
      </c>
    </row>
    <row r="275" spans="1:7">
      <c r="A275" s="1">
        <v>20007454</v>
      </c>
      <c r="B275" s="1" t="s">
        <v>2378</v>
      </c>
      <c r="C275" s="1" t="s">
        <v>2103</v>
      </c>
      <c r="D275" s="2">
        <v>0</v>
      </c>
      <c r="E275" s="2">
        <v>691.2</v>
      </c>
      <c r="F275" s="2">
        <v>691.2</v>
      </c>
      <c r="G275" s="2">
        <v>0</v>
      </c>
    </row>
    <row r="276" spans="1:7">
      <c r="A276" s="1">
        <v>20006724</v>
      </c>
      <c r="B276" s="1" t="s">
        <v>2379</v>
      </c>
      <c r="C276" s="1" t="s">
        <v>2103</v>
      </c>
      <c r="D276" s="2">
        <v>1430.27</v>
      </c>
      <c r="E276" s="2">
        <v>0</v>
      </c>
      <c r="F276" s="2">
        <v>0</v>
      </c>
      <c r="G276" s="2">
        <v>1430.27</v>
      </c>
    </row>
    <row r="277" spans="1:7">
      <c r="A277" s="1">
        <v>20006284</v>
      </c>
      <c r="B277" s="1" t="s">
        <v>2380</v>
      </c>
      <c r="C277" s="1" t="s">
        <v>2103</v>
      </c>
      <c r="D277" s="2">
        <v>967.7</v>
      </c>
      <c r="E277" s="2">
        <v>165.06</v>
      </c>
      <c r="F277" s="2">
        <v>0</v>
      </c>
      <c r="G277" s="2">
        <v>1132.76</v>
      </c>
    </row>
    <row r="278" spans="1:7">
      <c r="A278" s="1">
        <v>20006288</v>
      </c>
      <c r="B278" s="1" t="s">
        <v>2381</v>
      </c>
      <c r="C278" s="1" t="s">
        <v>2103</v>
      </c>
      <c r="D278" s="2">
        <v>215.04</v>
      </c>
      <c r="E278" s="2">
        <v>8.2799999999999994</v>
      </c>
      <c r="F278" s="2">
        <v>132.36000000000001</v>
      </c>
      <c r="G278" s="2">
        <v>90.96</v>
      </c>
    </row>
    <row r="279" spans="1:7">
      <c r="A279" s="1">
        <v>20006287</v>
      </c>
      <c r="B279" s="1" t="s">
        <v>2382</v>
      </c>
      <c r="C279" s="1" t="s">
        <v>2103</v>
      </c>
      <c r="D279" s="2">
        <v>889.59</v>
      </c>
      <c r="E279" s="2">
        <v>996.72</v>
      </c>
      <c r="F279" s="2">
        <v>1019.46</v>
      </c>
      <c r="G279" s="2">
        <v>866.85</v>
      </c>
    </row>
    <row r="280" spans="1:7">
      <c r="A280" s="1">
        <v>20006296</v>
      </c>
      <c r="B280" s="1" t="s">
        <v>2383</v>
      </c>
      <c r="C280" s="1" t="s">
        <v>2103</v>
      </c>
      <c r="D280" s="2">
        <v>0</v>
      </c>
      <c r="E280" s="2">
        <v>302</v>
      </c>
      <c r="F280" s="2">
        <v>300</v>
      </c>
      <c r="G280" s="2">
        <v>2</v>
      </c>
    </row>
    <row r="281" spans="1:7">
      <c r="A281" s="1">
        <v>20006727</v>
      </c>
      <c r="B281" s="1" t="s">
        <v>2384</v>
      </c>
      <c r="C281" s="1" t="s">
        <v>2103</v>
      </c>
      <c r="D281" s="2">
        <v>122.41</v>
      </c>
      <c r="E281" s="2">
        <v>0</v>
      </c>
      <c r="F281" s="2">
        <v>0</v>
      </c>
      <c r="G281" s="2">
        <v>122.41</v>
      </c>
    </row>
    <row r="282" spans="1:7">
      <c r="A282" s="1">
        <v>20006295</v>
      </c>
      <c r="B282" s="1" t="s">
        <v>2385</v>
      </c>
      <c r="C282" s="1" t="s">
        <v>2103</v>
      </c>
      <c r="D282" s="2">
        <v>484.9</v>
      </c>
      <c r="E282" s="2">
        <v>0</v>
      </c>
      <c r="F282" s="2">
        <v>0</v>
      </c>
      <c r="G282" s="2">
        <v>484.9</v>
      </c>
    </row>
    <row r="283" spans="1:7">
      <c r="A283" s="1">
        <v>20006725</v>
      </c>
      <c r="B283" s="1" t="s">
        <v>2386</v>
      </c>
      <c r="C283" s="1" t="s">
        <v>2103</v>
      </c>
      <c r="D283" s="2">
        <v>446.69</v>
      </c>
      <c r="E283" s="2">
        <v>0</v>
      </c>
      <c r="F283" s="2">
        <v>0</v>
      </c>
      <c r="G283" s="2">
        <v>446.69</v>
      </c>
    </row>
    <row r="284" spans="1:7">
      <c r="A284" s="1">
        <v>20006294</v>
      </c>
      <c r="B284" s="1" t="s">
        <v>2387</v>
      </c>
      <c r="C284" s="1" t="s">
        <v>2103</v>
      </c>
      <c r="D284" s="2">
        <v>44.73</v>
      </c>
      <c r="E284" s="2">
        <v>155.12</v>
      </c>
      <c r="F284" s="2">
        <v>199.85</v>
      </c>
      <c r="G284" s="2">
        <v>0</v>
      </c>
    </row>
    <row r="285" spans="1:7">
      <c r="A285" s="1">
        <v>20007229</v>
      </c>
      <c r="B285" s="1" t="s">
        <v>2388</v>
      </c>
      <c r="C285" s="1" t="s">
        <v>2389</v>
      </c>
      <c r="D285" s="2">
        <v>0</v>
      </c>
      <c r="E285" s="2">
        <v>15616</v>
      </c>
      <c r="F285" s="2">
        <v>1472</v>
      </c>
      <c r="G285" s="2">
        <v>14144</v>
      </c>
    </row>
    <row r="286" spans="1:7">
      <c r="A286" s="1">
        <v>20006301</v>
      </c>
      <c r="B286" s="1" t="s">
        <v>2390</v>
      </c>
      <c r="C286" s="1" t="s">
        <v>2103</v>
      </c>
      <c r="D286" s="2">
        <v>396.38</v>
      </c>
      <c r="E286" s="2">
        <v>1140.0999999999999</v>
      </c>
      <c r="F286" s="2">
        <v>1338.29</v>
      </c>
      <c r="G286" s="2">
        <v>198.19</v>
      </c>
    </row>
    <row r="287" spans="1:7">
      <c r="A287" s="1">
        <v>20008025</v>
      </c>
      <c r="B287" s="1" t="s">
        <v>2391</v>
      </c>
      <c r="C287" s="1" t="s">
        <v>2103</v>
      </c>
      <c r="D287" s="2">
        <v>18662</v>
      </c>
      <c r="E287" s="2">
        <v>0</v>
      </c>
      <c r="F287" s="2">
        <v>0</v>
      </c>
      <c r="G287" s="2">
        <v>18662</v>
      </c>
    </row>
    <row r="288" spans="1:7">
      <c r="A288" s="1">
        <v>20006292</v>
      </c>
      <c r="B288" s="1" t="s">
        <v>2392</v>
      </c>
      <c r="C288" s="1" t="s">
        <v>2103</v>
      </c>
      <c r="D288" s="2">
        <v>3681.8</v>
      </c>
      <c r="E288" s="2">
        <v>13458.1</v>
      </c>
      <c r="F288" s="2">
        <v>12350</v>
      </c>
      <c r="G288" s="2">
        <v>4789.8999999999996</v>
      </c>
    </row>
    <row r="289" spans="1:7">
      <c r="A289" s="1">
        <v>20007972</v>
      </c>
      <c r="B289" s="1" t="s">
        <v>2393</v>
      </c>
      <c r="C289" s="1" t="s">
        <v>2103</v>
      </c>
      <c r="D289" s="2">
        <v>1174.82</v>
      </c>
      <c r="E289" s="2">
        <v>0</v>
      </c>
      <c r="F289" s="2">
        <v>0</v>
      </c>
      <c r="G289" s="2">
        <v>1174.82</v>
      </c>
    </row>
    <row r="290" spans="1:7">
      <c r="A290" s="1">
        <v>20007563</v>
      </c>
      <c r="B290" s="1" t="s">
        <v>2394</v>
      </c>
      <c r="C290" s="1" t="s">
        <v>2103</v>
      </c>
      <c r="D290" s="2">
        <v>0</v>
      </c>
      <c r="E290" s="2">
        <v>170</v>
      </c>
      <c r="F290" s="2">
        <v>170</v>
      </c>
      <c r="G290" s="2">
        <v>0</v>
      </c>
    </row>
    <row r="291" spans="1:7">
      <c r="A291" s="1">
        <v>20006309</v>
      </c>
      <c r="B291" s="1" t="s">
        <v>2395</v>
      </c>
      <c r="C291" s="1" t="s">
        <v>2103</v>
      </c>
      <c r="D291" s="2">
        <v>1499.69</v>
      </c>
      <c r="E291" s="2">
        <v>17658.25</v>
      </c>
      <c r="F291" s="2">
        <v>14707.16</v>
      </c>
      <c r="G291" s="2">
        <v>4450.78</v>
      </c>
    </row>
    <row r="292" spans="1:7">
      <c r="A292" s="1">
        <v>20006318</v>
      </c>
      <c r="B292" s="1" t="s">
        <v>2396</v>
      </c>
      <c r="C292" s="1" t="s">
        <v>2103</v>
      </c>
      <c r="D292" s="2">
        <v>1222.3599999999999</v>
      </c>
      <c r="E292" s="2">
        <v>7616</v>
      </c>
      <c r="F292" s="2">
        <v>4421.62</v>
      </c>
      <c r="G292" s="2">
        <v>4416.74</v>
      </c>
    </row>
    <row r="293" spans="1:7">
      <c r="A293" s="1">
        <v>20007973</v>
      </c>
      <c r="B293" s="1" t="s">
        <v>2397</v>
      </c>
      <c r="C293" s="1" t="s">
        <v>2103</v>
      </c>
      <c r="D293" s="2">
        <v>117.6</v>
      </c>
      <c r="E293" s="2">
        <v>0</v>
      </c>
      <c r="F293" s="2">
        <v>0</v>
      </c>
      <c r="G293" s="2">
        <v>117.6</v>
      </c>
    </row>
    <row r="294" spans="1:7">
      <c r="A294" s="1">
        <v>20006312</v>
      </c>
      <c r="B294" s="1" t="s">
        <v>2398</v>
      </c>
      <c r="C294" s="1" t="s">
        <v>2103</v>
      </c>
      <c r="D294" s="2">
        <v>1046.3900000000001</v>
      </c>
      <c r="E294" s="2">
        <v>12320.85</v>
      </c>
      <c r="F294" s="2">
        <v>10261.76</v>
      </c>
      <c r="G294" s="2">
        <v>3105.48</v>
      </c>
    </row>
    <row r="295" spans="1:7">
      <c r="A295" s="1">
        <v>20006313</v>
      </c>
      <c r="B295" s="1" t="s">
        <v>2399</v>
      </c>
      <c r="C295" s="1" t="s">
        <v>2103</v>
      </c>
      <c r="D295" s="2">
        <v>1499.69</v>
      </c>
      <c r="E295" s="2">
        <v>14755.45</v>
      </c>
      <c r="F295" s="2">
        <v>11756.07</v>
      </c>
      <c r="G295" s="2">
        <v>4499.07</v>
      </c>
    </row>
    <row r="296" spans="1:7">
      <c r="A296" s="1">
        <v>20006317</v>
      </c>
      <c r="B296" s="1" t="s">
        <v>2400</v>
      </c>
      <c r="C296" s="1" t="s">
        <v>2103</v>
      </c>
      <c r="D296" s="2">
        <v>0</v>
      </c>
      <c r="E296" s="2">
        <v>800</v>
      </c>
      <c r="F296" s="2">
        <v>800</v>
      </c>
      <c r="G296" s="2">
        <v>0</v>
      </c>
    </row>
    <row r="297" spans="1:7">
      <c r="A297" s="1">
        <v>20006315</v>
      </c>
      <c r="B297" s="1" t="s">
        <v>2401</v>
      </c>
      <c r="C297" s="1" t="s">
        <v>2103</v>
      </c>
      <c r="D297" s="2">
        <v>1549.29</v>
      </c>
      <c r="E297" s="2">
        <v>17658.25</v>
      </c>
      <c r="F297" s="2">
        <v>14707.16</v>
      </c>
      <c r="G297" s="2">
        <v>4500.38</v>
      </c>
    </row>
    <row r="298" spans="1:7">
      <c r="A298" s="1">
        <v>20006316</v>
      </c>
      <c r="B298" s="1" t="s">
        <v>2402</v>
      </c>
      <c r="C298" s="1" t="s">
        <v>2103</v>
      </c>
      <c r="D298" s="2">
        <v>10405.52</v>
      </c>
      <c r="E298" s="2">
        <v>21174.2</v>
      </c>
      <c r="F298" s="2">
        <v>15835.62</v>
      </c>
      <c r="G298" s="2">
        <v>15744.1</v>
      </c>
    </row>
    <row r="299" spans="1:7">
      <c r="A299" s="1">
        <v>20007560</v>
      </c>
      <c r="B299" s="1" t="s">
        <v>2403</v>
      </c>
      <c r="C299" s="1" t="s">
        <v>2103</v>
      </c>
      <c r="D299" s="2">
        <v>0</v>
      </c>
      <c r="E299" s="2">
        <v>320</v>
      </c>
      <c r="F299" s="2">
        <v>320</v>
      </c>
      <c r="G299" s="2">
        <v>0</v>
      </c>
    </row>
    <row r="300" spans="1:7">
      <c r="A300" s="1">
        <v>20006314</v>
      </c>
      <c r="B300" s="1" t="s">
        <v>2404</v>
      </c>
      <c r="C300" s="1" t="s">
        <v>2103</v>
      </c>
      <c r="D300" s="2">
        <v>132.1</v>
      </c>
      <c r="E300" s="2">
        <v>554.1</v>
      </c>
      <c r="F300" s="2">
        <v>467.7</v>
      </c>
      <c r="G300" s="2">
        <v>218.5</v>
      </c>
    </row>
    <row r="301" spans="1:7">
      <c r="A301" s="1">
        <v>20008003</v>
      </c>
      <c r="B301" s="1" t="s">
        <v>2405</v>
      </c>
      <c r="C301" s="1" t="s">
        <v>2103</v>
      </c>
      <c r="D301" s="2">
        <v>1430.1</v>
      </c>
      <c r="E301" s="2">
        <v>0</v>
      </c>
      <c r="F301" s="2">
        <v>0</v>
      </c>
      <c r="G301" s="2">
        <v>1430.1</v>
      </c>
    </row>
    <row r="302" spans="1:7">
      <c r="A302" s="1">
        <v>20007575</v>
      </c>
      <c r="B302" s="1" t="s">
        <v>2406</v>
      </c>
      <c r="C302" s="1" t="s">
        <v>2103</v>
      </c>
      <c r="D302" s="2">
        <v>0</v>
      </c>
      <c r="E302" s="2">
        <v>140</v>
      </c>
      <c r="F302" s="2">
        <v>70</v>
      </c>
      <c r="G302" s="2">
        <v>70</v>
      </c>
    </row>
    <row r="303" spans="1:7">
      <c r="A303" s="1">
        <v>20007456</v>
      </c>
      <c r="B303" s="1" t="s">
        <v>2407</v>
      </c>
      <c r="C303" s="1" t="s">
        <v>2103</v>
      </c>
      <c r="D303" s="2">
        <v>0</v>
      </c>
      <c r="E303" s="2">
        <v>432</v>
      </c>
      <c r="F303" s="2">
        <v>432</v>
      </c>
      <c r="G303" s="2">
        <v>0</v>
      </c>
    </row>
    <row r="304" spans="1:7">
      <c r="A304" s="1">
        <v>20006729</v>
      </c>
      <c r="B304" s="1" t="s">
        <v>2408</v>
      </c>
      <c r="C304" s="1" t="s">
        <v>2103</v>
      </c>
      <c r="D304" s="2">
        <v>1109.6300000000001</v>
      </c>
      <c r="E304" s="2">
        <v>0</v>
      </c>
      <c r="F304" s="2">
        <v>0</v>
      </c>
      <c r="G304" s="2">
        <v>1109.6300000000001</v>
      </c>
    </row>
    <row r="305" spans="1:7">
      <c r="A305" s="1">
        <v>20007283</v>
      </c>
      <c r="B305" s="1" t="s">
        <v>2409</v>
      </c>
      <c r="C305" s="1" t="s">
        <v>2103</v>
      </c>
      <c r="D305" s="2">
        <v>0</v>
      </c>
      <c r="E305" s="2">
        <v>12887.37</v>
      </c>
      <c r="F305" s="2">
        <v>11387.68</v>
      </c>
      <c r="G305" s="2">
        <v>1499.69</v>
      </c>
    </row>
    <row r="306" spans="1:7">
      <c r="A306" s="1">
        <v>20006336</v>
      </c>
      <c r="B306" s="1" t="s">
        <v>2410</v>
      </c>
      <c r="C306" s="1" t="s">
        <v>2103</v>
      </c>
      <c r="D306" s="2">
        <v>0</v>
      </c>
      <c r="E306" s="2">
        <v>130</v>
      </c>
      <c r="F306" s="2">
        <v>0</v>
      </c>
      <c r="G306" s="2">
        <v>130</v>
      </c>
    </row>
    <row r="307" spans="1:7">
      <c r="A307" s="1">
        <v>20006324</v>
      </c>
      <c r="B307" s="1" t="s">
        <v>2411</v>
      </c>
      <c r="C307" s="1" t="s">
        <v>2103</v>
      </c>
      <c r="D307" s="2">
        <v>0</v>
      </c>
      <c r="E307" s="2">
        <v>226</v>
      </c>
      <c r="F307" s="2">
        <v>226</v>
      </c>
      <c r="G307" s="2">
        <v>0</v>
      </c>
    </row>
    <row r="308" spans="1:7">
      <c r="A308" s="1">
        <v>20008004</v>
      </c>
      <c r="B308" s="1" t="s">
        <v>2412</v>
      </c>
      <c r="C308" s="1" t="s">
        <v>2103</v>
      </c>
      <c r="D308" s="2">
        <v>7434.08</v>
      </c>
      <c r="E308" s="2">
        <v>0</v>
      </c>
      <c r="F308" s="2">
        <v>0</v>
      </c>
      <c r="G308" s="2">
        <v>7434.08</v>
      </c>
    </row>
    <row r="309" spans="1:7">
      <c r="A309" s="1">
        <v>20006329</v>
      </c>
      <c r="B309" s="1" t="s">
        <v>2413</v>
      </c>
      <c r="C309" s="1" t="s">
        <v>2103</v>
      </c>
      <c r="D309" s="2">
        <v>2997.98</v>
      </c>
      <c r="E309" s="2">
        <v>17649.849999999999</v>
      </c>
      <c r="F309" s="2">
        <v>16150.86</v>
      </c>
      <c r="G309" s="2">
        <v>4496.97</v>
      </c>
    </row>
    <row r="310" spans="1:7">
      <c r="A310" s="1">
        <v>20006102</v>
      </c>
      <c r="B310" s="1" t="s">
        <v>2414</v>
      </c>
      <c r="C310" s="1" t="s">
        <v>2103</v>
      </c>
      <c r="D310" s="2">
        <v>-39.700000000000003</v>
      </c>
      <c r="E310" s="2">
        <v>0</v>
      </c>
      <c r="F310" s="2">
        <v>0</v>
      </c>
      <c r="G310" s="2">
        <v>-39.700000000000003</v>
      </c>
    </row>
    <row r="311" spans="1:7">
      <c r="A311" s="1">
        <v>20006310</v>
      </c>
      <c r="B311" s="1" t="s">
        <v>2415</v>
      </c>
      <c r="C311" s="1" t="s">
        <v>2103</v>
      </c>
      <c r="D311" s="2">
        <v>0</v>
      </c>
      <c r="E311" s="2">
        <v>100</v>
      </c>
      <c r="F311" s="2">
        <v>100</v>
      </c>
      <c r="G311" s="2">
        <v>0</v>
      </c>
    </row>
    <row r="312" spans="1:7">
      <c r="A312" s="1">
        <v>20006322</v>
      </c>
      <c r="B312" s="1" t="s">
        <v>2416</v>
      </c>
      <c r="C312" s="1" t="s">
        <v>2103</v>
      </c>
      <c r="D312" s="2">
        <v>3105.48</v>
      </c>
      <c r="E312" s="2">
        <v>11004.94</v>
      </c>
      <c r="F312" s="2">
        <v>6139.62</v>
      </c>
      <c r="G312" s="2">
        <v>7970.8</v>
      </c>
    </row>
    <row r="313" spans="1:7">
      <c r="A313" s="1">
        <v>20006325</v>
      </c>
      <c r="B313" s="1" t="s">
        <v>2417</v>
      </c>
      <c r="C313" s="1" t="s">
        <v>2103</v>
      </c>
      <c r="D313" s="2">
        <v>1195.6199999999999</v>
      </c>
      <c r="E313" s="2">
        <v>14082.25</v>
      </c>
      <c r="F313" s="2">
        <v>15276.47</v>
      </c>
      <c r="G313" s="2">
        <v>1.4</v>
      </c>
    </row>
    <row r="314" spans="1:7">
      <c r="A314" s="1">
        <v>20007820</v>
      </c>
      <c r="B314" s="1" t="s">
        <v>2418</v>
      </c>
      <c r="C314" s="1" t="s">
        <v>2103</v>
      </c>
      <c r="D314" s="2">
        <v>0</v>
      </c>
      <c r="E314" s="2">
        <v>166.17</v>
      </c>
      <c r="F314" s="2">
        <v>0</v>
      </c>
      <c r="G314" s="2">
        <v>166.17</v>
      </c>
    </row>
    <row r="315" spans="1:7">
      <c r="A315" s="1">
        <v>20006326</v>
      </c>
      <c r="B315" s="1" t="s">
        <v>2419</v>
      </c>
      <c r="C315" s="1" t="s">
        <v>2103</v>
      </c>
      <c r="D315" s="2">
        <v>0</v>
      </c>
      <c r="E315" s="2">
        <v>346</v>
      </c>
      <c r="F315" s="2">
        <v>303</v>
      </c>
      <c r="G315" s="2">
        <v>43</v>
      </c>
    </row>
    <row r="316" spans="1:7">
      <c r="A316" s="1">
        <v>20006332</v>
      </c>
      <c r="B316" s="1" t="s">
        <v>2420</v>
      </c>
      <c r="C316" s="1" t="s">
        <v>2103</v>
      </c>
      <c r="D316" s="2">
        <v>658.1</v>
      </c>
      <c r="E316" s="2">
        <v>986.3</v>
      </c>
      <c r="F316" s="2">
        <v>780.9</v>
      </c>
      <c r="G316" s="2">
        <v>863.5</v>
      </c>
    </row>
    <row r="317" spans="1:7">
      <c r="A317" s="1">
        <v>20006323</v>
      </c>
      <c r="B317" s="1" t="s">
        <v>2421</v>
      </c>
      <c r="C317" s="1" t="s">
        <v>2103</v>
      </c>
      <c r="D317" s="2">
        <v>0</v>
      </c>
      <c r="E317" s="2">
        <v>320</v>
      </c>
      <c r="F317" s="2">
        <v>0</v>
      </c>
      <c r="G317" s="2">
        <v>320</v>
      </c>
    </row>
    <row r="318" spans="1:7">
      <c r="A318" s="1">
        <v>20006320</v>
      </c>
      <c r="B318" s="1" t="s">
        <v>2422</v>
      </c>
      <c r="C318" s="1" t="s">
        <v>2103</v>
      </c>
      <c r="D318" s="2">
        <v>0</v>
      </c>
      <c r="E318" s="2">
        <v>640</v>
      </c>
      <c r="F318" s="2">
        <v>640</v>
      </c>
      <c r="G318" s="2">
        <v>0</v>
      </c>
    </row>
    <row r="319" spans="1:7">
      <c r="A319" s="1">
        <v>20006335</v>
      </c>
      <c r="B319" s="1" t="s">
        <v>2423</v>
      </c>
      <c r="C319" s="1" t="s">
        <v>2103</v>
      </c>
      <c r="D319" s="2">
        <v>30104.43</v>
      </c>
      <c r="E319" s="2">
        <v>17651.95</v>
      </c>
      <c r="F319" s="2">
        <v>11400</v>
      </c>
      <c r="G319" s="2">
        <v>36356.379999999997</v>
      </c>
    </row>
    <row r="320" spans="1:7">
      <c r="A320" s="1">
        <v>20007230</v>
      </c>
      <c r="B320" s="1" t="s">
        <v>2424</v>
      </c>
      <c r="C320" s="1" t="s">
        <v>2103</v>
      </c>
      <c r="D320" s="2">
        <v>0</v>
      </c>
      <c r="E320" s="2">
        <v>1354.12</v>
      </c>
      <c r="F320" s="2">
        <v>1354.12</v>
      </c>
      <c r="G320" s="2">
        <v>0</v>
      </c>
    </row>
    <row r="321" spans="1:7">
      <c r="A321" s="1">
        <v>20006733</v>
      </c>
      <c r="B321" s="1" t="s">
        <v>2425</v>
      </c>
      <c r="C321" s="1" t="s">
        <v>2103</v>
      </c>
      <c r="D321" s="2">
        <v>676.76</v>
      </c>
      <c r="E321" s="2">
        <v>0</v>
      </c>
      <c r="F321" s="2">
        <v>0</v>
      </c>
      <c r="G321" s="2">
        <v>676.76</v>
      </c>
    </row>
    <row r="322" spans="1:7">
      <c r="A322" s="1">
        <v>20006347</v>
      </c>
      <c r="B322" s="1" t="s">
        <v>2426</v>
      </c>
      <c r="C322" s="1" t="s">
        <v>2103</v>
      </c>
      <c r="D322" s="2">
        <v>1498.99</v>
      </c>
      <c r="E322" s="2">
        <v>17651.95</v>
      </c>
      <c r="F322" s="2">
        <v>16199.15</v>
      </c>
      <c r="G322" s="2">
        <v>2951.79</v>
      </c>
    </row>
    <row r="323" spans="1:7">
      <c r="A323" s="1">
        <v>20006327</v>
      </c>
      <c r="B323" s="1" t="s">
        <v>2427</v>
      </c>
      <c r="C323" s="1" t="s">
        <v>2103</v>
      </c>
      <c r="D323" s="2">
        <v>0</v>
      </c>
      <c r="E323" s="2">
        <v>216</v>
      </c>
      <c r="F323" s="2">
        <v>216</v>
      </c>
      <c r="G323" s="2">
        <v>0</v>
      </c>
    </row>
    <row r="324" spans="1:7">
      <c r="A324" s="1">
        <v>20006331</v>
      </c>
      <c r="B324" s="1" t="s">
        <v>2428</v>
      </c>
      <c r="C324" s="1" t="s">
        <v>2103</v>
      </c>
      <c r="D324" s="2">
        <v>193.01</v>
      </c>
      <c r="E324" s="2">
        <v>245.82</v>
      </c>
      <c r="F324" s="2">
        <v>160.91</v>
      </c>
      <c r="G324" s="2">
        <v>277.92</v>
      </c>
    </row>
    <row r="325" spans="1:7">
      <c r="A325" s="1">
        <v>20006337</v>
      </c>
      <c r="B325" s="1" t="s">
        <v>2429</v>
      </c>
      <c r="C325" s="1" t="s">
        <v>2103</v>
      </c>
      <c r="D325" s="2">
        <v>0</v>
      </c>
      <c r="E325" s="2">
        <v>452</v>
      </c>
      <c r="F325" s="2">
        <v>452</v>
      </c>
      <c r="G325" s="2">
        <v>0</v>
      </c>
    </row>
    <row r="326" spans="1:7">
      <c r="A326" s="1">
        <v>20006338</v>
      </c>
      <c r="B326" s="1" t="s">
        <v>2430</v>
      </c>
      <c r="C326" s="1" t="s">
        <v>2103</v>
      </c>
      <c r="D326" s="2">
        <v>1499.69</v>
      </c>
      <c r="E326" s="2">
        <v>17656.150000000001</v>
      </c>
      <c r="F326" s="2">
        <v>16206.85</v>
      </c>
      <c r="G326" s="2">
        <v>2948.99</v>
      </c>
    </row>
    <row r="327" spans="1:7">
      <c r="A327" s="1">
        <v>20007694</v>
      </c>
      <c r="B327" s="1" t="s">
        <v>2431</v>
      </c>
      <c r="C327" s="1" t="s">
        <v>2103</v>
      </c>
      <c r="D327" s="2">
        <v>0</v>
      </c>
      <c r="E327" s="2">
        <v>72</v>
      </c>
      <c r="F327" s="2">
        <v>72</v>
      </c>
      <c r="G327" s="2">
        <v>0</v>
      </c>
    </row>
    <row r="328" spans="1:7">
      <c r="A328" s="1">
        <v>20007570</v>
      </c>
      <c r="B328" s="1" t="s">
        <v>2432</v>
      </c>
      <c r="C328" s="1" t="s">
        <v>2103</v>
      </c>
      <c r="D328" s="2">
        <v>0</v>
      </c>
      <c r="E328" s="2">
        <v>390</v>
      </c>
      <c r="F328" s="2">
        <v>390</v>
      </c>
      <c r="G328" s="2">
        <v>0</v>
      </c>
    </row>
    <row r="329" spans="1:7">
      <c r="A329" s="1">
        <v>20006346</v>
      </c>
      <c r="B329" s="1" t="s">
        <v>2433</v>
      </c>
      <c r="C329" s="1" t="s">
        <v>2103</v>
      </c>
      <c r="D329" s="2">
        <v>6126.9</v>
      </c>
      <c r="E329" s="2">
        <v>0</v>
      </c>
      <c r="F329" s="2">
        <v>0</v>
      </c>
      <c r="G329" s="2">
        <v>6126.9</v>
      </c>
    </row>
    <row r="330" spans="1:7">
      <c r="A330" s="1">
        <v>20006333</v>
      </c>
      <c r="B330" s="1" t="s">
        <v>2434</v>
      </c>
      <c r="C330" s="1" t="s">
        <v>2103</v>
      </c>
      <c r="D330" s="2">
        <v>0</v>
      </c>
      <c r="E330" s="2">
        <v>320</v>
      </c>
      <c r="F330" s="2">
        <v>0</v>
      </c>
      <c r="G330" s="2">
        <v>320</v>
      </c>
    </row>
    <row r="331" spans="1:7">
      <c r="A331" s="1">
        <v>20007590</v>
      </c>
      <c r="B331" s="1" t="s">
        <v>2435</v>
      </c>
      <c r="C331" s="1" t="s">
        <v>2103</v>
      </c>
      <c r="D331" s="2">
        <v>0</v>
      </c>
      <c r="E331" s="2">
        <v>60</v>
      </c>
      <c r="F331" s="2">
        <v>60</v>
      </c>
      <c r="G331" s="2">
        <v>0</v>
      </c>
    </row>
    <row r="332" spans="1:7">
      <c r="A332" s="1">
        <v>20007708</v>
      </c>
      <c r="B332" s="1" t="s">
        <v>2436</v>
      </c>
      <c r="C332" s="1" t="s">
        <v>2103</v>
      </c>
      <c r="D332" s="2">
        <v>0</v>
      </c>
      <c r="E332" s="2">
        <v>176.15</v>
      </c>
      <c r="F332" s="2">
        <v>15.18</v>
      </c>
      <c r="G332" s="2">
        <v>160.97</v>
      </c>
    </row>
    <row r="333" spans="1:7">
      <c r="A333" s="1">
        <v>20006731</v>
      </c>
      <c r="B333" s="1" t="s">
        <v>2437</v>
      </c>
      <c r="C333" s="1" t="s">
        <v>2103</v>
      </c>
      <c r="D333" s="2">
        <v>3599.75</v>
      </c>
      <c r="E333" s="2">
        <v>0</v>
      </c>
      <c r="F333" s="2">
        <v>0</v>
      </c>
      <c r="G333" s="2">
        <v>3599.75</v>
      </c>
    </row>
    <row r="334" spans="1:7">
      <c r="A334" s="1">
        <v>20007878</v>
      </c>
      <c r="B334" s="1" t="s">
        <v>2438</v>
      </c>
      <c r="C334" s="1" t="s">
        <v>2103</v>
      </c>
      <c r="D334" s="2">
        <v>0</v>
      </c>
      <c r="E334" s="2">
        <v>320</v>
      </c>
      <c r="F334" s="2">
        <v>320</v>
      </c>
      <c r="G334" s="2">
        <v>0</v>
      </c>
    </row>
    <row r="335" spans="1:7">
      <c r="A335" s="1">
        <v>20006343</v>
      </c>
      <c r="B335" s="1" t="s">
        <v>2439</v>
      </c>
      <c r="C335" s="1" t="s">
        <v>2103</v>
      </c>
      <c r="D335" s="2">
        <v>265.86</v>
      </c>
      <c r="E335" s="2">
        <v>764.85</v>
      </c>
      <c r="F335" s="2">
        <v>897.78</v>
      </c>
      <c r="G335" s="2">
        <v>132.93</v>
      </c>
    </row>
    <row r="336" spans="1:7">
      <c r="A336" s="1">
        <v>20006341</v>
      </c>
      <c r="B336" s="1" t="s">
        <v>2440</v>
      </c>
      <c r="C336" s="1" t="s">
        <v>2103</v>
      </c>
      <c r="D336" s="2">
        <v>1197.21</v>
      </c>
      <c r="E336" s="2">
        <v>17863.150000000001</v>
      </c>
      <c r="F336" s="2">
        <v>12253.92</v>
      </c>
      <c r="G336" s="2">
        <v>6806.44</v>
      </c>
    </row>
    <row r="337" spans="1:7">
      <c r="A337" s="1">
        <v>20006342</v>
      </c>
      <c r="B337" s="1" t="s">
        <v>2441</v>
      </c>
      <c r="C337" s="1" t="s">
        <v>2103</v>
      </c>
      <c r="D337" s="2">
        <v>562.1</v>
      </c>
      <c r="E337" s="2">
        <v>2268.4</v>
      </c>
      <c r="F337" s="2">
        <v>2173.1</v>
      </c>
      <c r="G337" s="2">
        <v>657.4</v>
      </c>
    </row>
    <row r="338" spans="1:7">
      <c r="A338" s="1">
        <v>20006344</v>
      </c>
      <c r="B338" s="1" t="s">
        <v>2442</v>
      </c>
      <c r="C338" s="1" t="s">
        <v>2103</v>
      </c>
      <c r="D338" s="2">
        <v>1073.5899999999999</v>
      </c>
      <c r="E338" s="2">
        <v>353.2</v>
      </c>
      <c r="F338" s="2">
        <v>0</v>
      </c>
      <c r="G338" s="2">
        <v>1426.79</v>
      </c>
    </row>
    <row r="339" spans="1:7">
      <c r="A339" s="1">
        <v>20006305</v>
      </c>
      <c r="B339" s="1" t="s">
        <v>2443</v>
      </c>
      <c r="C339" s="1" t="s">
        <v>2103</v>
      </c>
      <c r="D339" s="2">
        <v>522.75</v>
      </c>
      <c r="E339" s="2">
        <v>119.55</v>
      </c>
      <c r="F339" s="2">
        <v>0</v>
      </c>
      <c r="G339" s="2">
        <v>642.29999999999995</v>
      </c>
    </row>
    <row r="340" spans="1:7">
      <c r="A340" s="1">
        <v>20006308</v>
      </c>
      <c r="B340" s="1" t="s">
        <v>2444</v>
      </c>
      <c r="C340" s="1" t="s">
        <v>2103</v>
      </c>
      <c r="D340" s="2">
        <v>325.60000000000002</v>
      </c>
      <c r="E340" s="2">
        <v>1422.59</v>
      </c>
      <c r="F340" s="2">
        <v>758.68</v>
      </c>
      <c r="G340" s="2">
        <v>989.51</v>
      </c>
    </row>
    <row r="341" spans="1:7">
      <c r="A341" s="1">
        <v>20006307</v>
      </c>
      <c r="B341" s="1" t="s">
        <v>2445</v>
      </c>
      <c r="C341" s="1" t="s">
        <v>2103</v>
      </c>
      <c r="D341" s="2">
        <v>265.86</v>
      </c>
      <c r="E341" s="2">
        <v>764.85</v>
      </c>
      <c r="F341" s="2">
        <v>1030.71</v>
      </c>
      <c r="G341" s="2">
        <v>0</v>
      </c>
    </row>
    <row r="342" spans="1:7">
      <c r="A342" s="1">
        <v>20007729</v>
      </c>
      <c r="B342" s="1" t="s">
        <v>2446</v>
      </c>
      <c r="C342" s="1" t="s">
        <v>2103</v>
      </c>
      <c r="D342" s="2">
        <v>0</v>
      </c>
      <c r="E342" s="2">
        <v>6162.96</v>
      </c>
      <c r="F342" s="2">
        <v>3213.27</v>
      </c>
      <c r="G342" s="2">
        <v>2949.69</v>
      </c>
    </row>
    <row r="343" spans="1:7">
      <c r="A343" s="1">
        <v>20007654</v>
      </c>
      <c r="B343" s="1" t="s">
        <v>2447</v>
      </c>
      <c r="C343" s="1" t="s">
        <v>2103</v>
      </c>
      <c r="D343" s="2">
        <v>0</v>
      </c>
      <c r="E343" s="2">
        <v>70</v>
      </c>
      <c r="F343" s="2">
        <v>70</v>
      </c>
      <c r="G343" s="2">
        <v>0</v>
      </c>
    </row>
    <row r="344" spans="1:7">
      <c r="A344" s="1">
        <v>20006306</v>
      </c>
      <c r="B344" s="1" t="s">
        <v>2448</v>
      </c>
      <c r="C344" s="1" t="s">
        <v>2103</v>
      </c>
      <c r="D344" s="2">
        <v>0</v>
      </c>
      <c r="E344" s="2">
        <v>1062</v>
      </c>
      <c r="F344" s="2">
        <v>999</v>
      </c>
      <c r="G344" s="2">
        <v>63</v>
      </c>
    </row>
    <row r="345" spans="1:7">
      <c r="A345" s="1">
        <v>20007555</v>
      </c>
      <c r="B345" s="1" t="s">
        <v>2449</v>
      </c>
      <c r="C345" s="1" t="s">
        <v>2103</v>
      </c>
      <c r="D345" s="2">
        <v>0</v>
      </c>
      <c r="E345" s="2">
        <v>1455.4</v>
      </c>
      <c r="F345" s="2">
        <v>521.5</v>
      </c>
      <c r="G345" s="2">
        <v>933.9</v>
      </c>
    </row>
    <row r="346" spans="1:7">
      <c r="A346" s="1">
        <v>20006348</v>
      </c>
      <c r="B346" s="1" t="s">
        <v>2450</v>
      </c>
      <c r="C346" s="1" t="s">
        <v>2103</v>
      </c>
      <c r="D346" s="2">
        <v>1498.99</v>
      </c>
      <c r="E346" s="2">
        <v>17649.849999999999</v>
      </c>
      <c r="F346" s="2">
        <v>16199.15</v>
      </c>
      <c r="G346" s="2">
        <v>2949.69</v>
      </c>
    </row>
    <row r="347" spans="1:7">
      <c r="A347" s="1">
        <v>20006349</v>
      </c>
      <c r="B347" s="1" t="s">
        <v>2451</v>
      </c>
      <c r="C347" s="1" t="s">
        <v>2103</v>
      </c>
      <c r="D347" s="2">
        <v>0</v>
      </c>
      <c r="E347" s="2">
        <v>420</v>
      </c>
      <c r="F347" s="2">
        <v>420</v>
      </c>
      <c r="G347" s="2">
        <v>0</v>
      </c>
    </row>
    <row r="348" spans="1:7">
      <c r="A348" s="1">
        <v>20007689</v>
      </c>
      <c r="B348" s="1" t="s">
        <v>2452</v>
      </c>
      <c r="C348" s="1" t="s">
        <v>2103</v>
      </c>
      <c r="D348" s="2">
        <v>0</v>
      </c>
      <c r="E348" s="2">
        <v>972</v>
      </c>
      <c r="F348" s="2">
        <v>972</v>
      </c>
      <c r="G348" s="2">
        <v>0</v>
      </c>
    </row>
    <row r="349" spans="1:7">
      <c r="A349" s="1">
        <v>20007592</v>
      </c>
      <c r="B349" s="1" t="s">
        <v>2453</v>
      </c>
      <c r="C349" s="1" t="s">
        <v>2103</v>
      </c>
      <c r="D349" s="2">
        <v>0</v>
      </c>
      <c r="E349" s="2">
        <v>70</v>
      </c>
      <c r="F349" s="2">
        <v>70</v>
      </c>
      <c r="G349" s="2">
        <v>0</v>
      </c>
    </row>
    <row r="350" spans="1:7">
      <c r="A350" s="1">
        <v>20006473</v>
      </c>
      <c r="B350" s="1" t="s">
        <v>2454</v>
      </c>
      <c r="C350" s="1" t="s">
        <v>2103</v>
      </c>
      <c r="D350" s="2">
        <v>32.119999999999997</v>
      </c>
      <c r="E350" s="2">
        <v>230.44</v>
      </c>
      <c r="F350" s="2">
        <v>126.6</v>
      </c>
      <c r="G350" s="2">
        <v>135.96</v>
      </c>
    </row>
    <row r="351" spans="1:7">
      <c r="A351" s="1">
        <v>20008049</v>
      </c>
      <c r="B351" s="1" t="s">
        <v>2455</v>
      </c>
      <c r="C351" s="1" t="s">
        <v>2103</v>
      </c>
      <c r="D351" s="2">
        <v>0</v>
      </c>
      <c r="E351" s="2">
        <v>1609.7</v>
      </c>
      <c r="F351" s="2">
        <v>0</v>
      </c>
      <c r="G351" s="2">
        <v>1609.7</v>
      </c>
    </row>
    <row r="352" spans="1:7">
      <c r="A352" s="1">
        <v>20006395</v>
      </c>
      <c r="B352" s="1" t="s">
        <v>2456</v>
      </c>
      <c r="C352" s="1" t="s">
        <v>2103</v>
      </c>
      <c r="D352" s="2">
        <v>1163.3399999999999</v>
      </c>
      <c r="E352" s="2">
        <v>203.57</v>
      </c>
      <c r="F352" s="2">
        <v>999.99</v>
      </c>
      <c r="G352" s="2">
        <v>366.92</v>
      </c>
    </row>
    <row r="353" spans="1:7">
      <c r="A353" s="1">
        <v>20006397</v>
      </c>
      <c r="B353" s="1" t="s">
        <v>2457</v>
      </c>
      <c r="C353" s="1" t="s">
        <v>2103</v>
      </c>
      <c r="D353" s="2">
        <v>1354.82</v>
      </c>
      <c r="E353" s="2">
        <v>0</v>
      </c>
      <c r="F353" s="2">
        <v>0</v>
      </c>
      <c r="G353" s="2">
        <v>1354.82</v>
      </c>
    </row>
    <row r="354" spans="1:7">
      <c r="A354" s="1">
        <v>20006762</v>
      </c>
      <c r="B354" s="1" t="s">
        <v>2458</v>
      </c>
      <c r="C354" s="1" t="s">
        <v>2103</v>
      </c>
      <c r="D354" s="2">
        <v>202</v>
      </c>
      <c r="E354" s="2">
        <v>0</v>
      </c>
      <c r="F354" s="2">
        <v>0</v>
      </c>
      <c r="G354" s="2">
        <v>202</v>
      </c>
    </row>
    <row r="355" spans="1:7">
      <c r="A355" s="1">
        <v>20007593</v>
      </c>
      <c r="B355" s="1" t="s">
        <v>2459</v>
      </c>
      <c r="C355" s="1" t="s">
        <v>2103</v>
      </c>
      <c r="D355" s="2">
        <v>0</v>
      </c>
      <c r="E355" s="2">
        <v>40</v>
      </c>
      <c r="F355" s="2">
        <v>40</v>
      </c>
      <c r="G355" s="2">
        <v>0</v>
      </c>
    </row>
    <row r="356" spans="1:7">
      <c r="A356" s="1">
        <v>20007653</v>
      </c>
      <c r="B356" s="1" t="s">
        <v>2460</v>
      </c>
      <c r="C356" s="1" t="s">
        <v>2103</v>
      </c>
      <c r="D356" s="2">
        <v>0</v>
      </c>
      <c r="E356" s="2">
        <v>89.5</v>
      </c>
      <c r="F356" s="2">
        <v>89.5</v>
      </c>
      <c r="G356" s="2">
        <v>0</v>
      </c>
    </row>
    <row r="357" spans="1:7">
      <c r="A357" s="1">
        <v>20006602</v>
      </c>
      <c r="B357" s="1" t="s">
        <v>2461</v>
      </c>
      <c r="C357" s="1" t="s">
        <v>2103</v>
      </c>
      <c r="D357" s="2">
        <v>0</v>
      </c>
      <c r="E357" s="2">
        <v>70</v>
      </c>
      <c r="F357" s="2">
        <v>70</v>
      </c>
      <c r="G357" s="2">
        <v>0</v>
      </c>
    </row>
    <row r="358" spans="1:7">
      <c r="A358" s="1">
        <v>20006103</v>
      </c>
      <c r="B358" s="1" t="s">
        <v>2462</v>
      </c>
      <c r="C358" s="1" t="s">
        <v>2389</v>
      </c>
      <c r="D358" s="2">
        <v>0</v>
      </c>
      <c r="E358" s="2">
        <v>13749.05</v>
      </c>
      <c r="F358" s="2">
        <v>13747.05</v>
      </c>
      <c r="G358" s="2">
        <v>2</v>
      </c>
    </row>
    <row r="359" spans="1:7">
      <c r="A359" s="1">
        <v>20006096</v>
      </c>
      <c r="B359" s="1" t="s">
        <v>2463</v>
      </c>
      <c r="C359" s="1" t="s">
        <v>2389</v>
      </c>
      <c r="D359" s="2">
        <v>0</v>
      </c>
      <c r="E359" s="2">
        <v>8729</v>
      </c>
      <c r="F359" s="2">
        <v>8729</v>
      </c>
      <c r="G359" s="2">
        <v>0</v>
      </c>
    </row>
    <row r="360" spans="1:7">
      <c r="A360" s="1">
        <v>20006105</v>
      </c>
      <c r="B360" s="1" t="s">
        <v>2464</v>
      </c>
      <c r="C360" s="1" t="s">
        <v>2389</v>
      </c>
      <c r="D360" s="2">
        <v>0</v>
      </c>
      <c r="E360" s="2">
        <v>10946.24</v>
      </c>
      <c r="F360" s="2">
        <v>10946.24</v>
      </c>
      <c r="G360" s="2">
        <v>0</v>
      </c>
    </row>
    <row r="361" spans="1:7">
      <c r="A361" s="1">
        <v>20006107</v>
      </c>
      <c r="B361" s="1" t="s">
        <v>2465</v>
      </c>
      <c r="C361" s="1" t="s">
        <v>2389</v>
      </c>
      <c r="D361" s="2">
        <v>0</v>
      </c>
      <c r="E361" s="2">
        <v>1629.47</v>
      </c>
      <c r="F361" s="2">
        <v>1629.47</v>
      </c>
      <c r="G361" s="2">
        <v>0</v>
      </c>
    </row>
    <row r="362" spans="1:7">
      <c r="A362" s="1">
        <v>20006106</v>
      </c>
      <c r="B362" s="1" t="s">
        <v>2466</v>
      </c>
      <c r="C362" s="1" t="s">
        <v>2389</v>
      </c>
      <c r="D362" s="2">
        <v>542</v>
      </c>
      <c r="E362" s="2">
        <v>0</v>
      </c>
      <c r="F362" s="2">
        <v>540</v>
      </c>
      <c r="G362" s="2">
        <v>2</v>
      </c>
    </row>
    <row r="363" spans="1:7">
      <c r="A363" s="1">
        <v>20006110</v>
      </c>
      <c r="B363" s="1" t="s">
        <v>2467</v>
      </c>
      <c r="C363" s="1" t="s">
        <v>2389</v>
      </c>
      <c r="D363" s="2">
        <v>0</v>
      </c>
      <c r="E363" s="2">
        <v>16982.79</v>
      </c>
      <c r="F363" s="2">
        <v>16982.79</v>
      </c>
      <c r="G363" s="2">
        <v>0</v>
      </c>
    </row>
    <row r="364" spans="1:7">
      <c r="A364" s="1">
        <v>20007467</v>
      </c>
      <c r="B364" s="1" t="s">
        <v>2468</v>
      </c>
      <c r="C364" s="1" t="s">
        <v>2103</v>
      </c>
      <c r="D364" s="2">
        <v>0</v>
      </c>
      <c r="E364" s="2">
        <v>110</v>
      </c>
      <c r="F364" s="2">
        <v>110</v>
      </c>
      <c r="G364" s="2">
        <v>0</v>
      </c>
    </row>
    <row r="365" spans="1:7">
      <c r="A365" s="1">
        <v>20007472</v>
      </c>
      <c r="B365" s="1" t="s">
        <v>2469</v>
      </c>
      <c r="C365" s="1" t="s">
        <v>2103</v>
      </c>
      <c r="D365" s="2">
        <v>0</v>
      </c>
      <c r="E365" s="2">
        <v>122.5</v>
      </c>
      <c r="F365" s="2">
        <v>122.5</v>
      </c>
      <c r="G365" s="2">
        <v>0</v>
      </c>
    </row>
    <row r="366" spans="1:7">
      <c r="A366" s="1">
        <v>20006736</v>
      </c>
      <c r="B366" s="1" t="s">
        <v>2470</v>
      </c>
      <c r="C366" s="1" t="s">
        <v>2103</v>
      </c>
      <c r="D366" s="2">
        <v>302.41000000000003</v>
      </c>
      <c r="E366" s="2">
        <v>0</v>
      </c>
      <c r="F366" s="2">
        <v>0</v>
      </c>
      <c r="G366" s="2">
        <v>302.41000000000003</v>
      </c>
    </row>
    <row r="367" spans="1:7">
      <c r="A367" s="1">
        <v>20006355</v>
      </c>
      <c r="B367" s="1" t="s">
        <v>2471</v>
      </c>
      <c r="C367" s="1" t="s">
        <v>2103</v>
      </c>
      <c r="D367" s="2">
        <v>0</v>
      </c>
      <c r="E367" s="2">
        <v>830</v>
      </c>
      <c r="F367" s="2">
        <v>830</v>
      </c>
      <c r="G367" s="2">
        <v>0</v>
      </c>
    </row>
    <row r="368" spans="1:7">
      <c r="A368" s="1">
        <v>20006356</v>
      </c>
      <c r="B368" s="1" t="s">
        <v>2472</v>
      </c>
      <c r="C368" s="1" t="s">
        <v>2103</v>
      </c>
      <c r="D368" s="2">
        <v>0</v>
      </c>
      <c r="E368" s="2">
        <v>280</v>
      </c>
      <c r="F368" s="2">
        <v>140</v>
      </c>
      <c r="G368" s="2">
        <v>140</v>
      </c>
    </row>
    <row r="369" spans="1:7">
      <c r="A369" s="1">
        <v>20006357</v>
      </c>
      <c r="B369" s="1" t="s">
        <v>2473</v>
      </c>
      <c r="C369" s="1" t="s">
        <v>2103</v>
      </c>
      <c r="D369" s="2">
        <v>55</v>
      </c>
      <c r="E369" s="2">
        <v>70</v>
      </c>
      <c r="F369" s="2">
        <v>70</v>
      </c>
      <c r="G369" s="2">
        <v>55</v>
      </c>
    </row>
    <row r="370" spans="1:7">
      <c r="A370" s="1">
        <v>20007556</v>
      </c>
      <c r="B370" s="1" t="s">
        <v>2474</v>
      </c>
      <c r="C370" s="1" t="s">
        <v>2103</v>
      </c>
      <c r="D370" s="2">
        <v>0</v>
      </c>
      <c r="E370" s="2">
        <v>210</v>
      </c>
      <c r="F370" s="2">
        <v>210</v>
      </c>
      <c r="G370" s="2">
        <v>0</v>
      </c>
    </row>
    <row r="371" spans="1:7">
      <c r="A371" s="1">
        <v>20006382</v>
      </c>
      <c r="B371" s="1" t="s">
        <v>2475</v>
      </c>
      <c r="C371" s="1" t="s">
        <v>2103</v>
      </c>
      <c r="D371" s="2">
        <v>0</v>
      </c>
      <c r="E371" s="2">
        <v>220</v>
      </c>
      <c r="F371" s="2">
        <v>0</v>
      </c>
      <c r="G371" s="2">
        <v>220</v>
      </c>
    </row>
    <row r="372" spans="1:7">
      <c r="A372" s="1">
        <v>20006738</v>
      </c>
      <c r="B372" s="1" t="s">
        <v>2476</v>
      </c>
      <c r="C372" s="1" t="s">
        <v>2103</v>
      </c>
      <c r="D372" s="2">
        <v>497.77</v>
      </c>
      <c r="E372" s="2">
        <v>0</v>
      </c>
      <c r="F372" s="2">
        <v>0</v>
      </c>
      <c r="G372" s="2">
        <v>497.77</v>
      </c>
    </row>
    <row r="373" spans="1:7">
      <c r="A373" s="1">
        <v>20006363</v>
      </c>
      <c r="B373" s="1" t="s">
        <v>2477</v>
      </c>
      <c r="C373" s="1" t="s">
        <v>2103</v>
      </c>
      <c r="D373" s="2">
        <v>0</v>
      </c>
      <c r="E373" s="2">
        <v>156</v>
      </c>
      <c r="F373" s="2">
        <v>156</v>
      </c>
      <c r="G373" s="2">
        <v>0</v>
      </c>
    </row>
    <row r="374" spans="1:7">
      <c r="A374" s="1">
        <v>20007569</v>
      </c>
      <c r="B374" s="1" t="s">
        <v>2478</v>
      </c>
      <c r="C374" s="1" t="s">
        <v>2103</v>
      </c>
      <c r="D374" s="2">
        <v>0</v>
      </c>
      <c r="E374" s="2">
        <v>640</v>
      </c>
      <c r="F374" s="2">
        <v>640</v>
      </c>
      <c r="G374" s="2">
        <v>0</v>
      </c>
    </row>
    <row r="375" spans="1:7">
      <c r="A375" s="1">
        <v>20006369</v>
      </c>
      <c r="B375" s="1" t="s">
        <v>2479</v>
      </c>
      <c r="C375" s="1" t="s">
        <v>2103</v>
      </c>
      <c r="D375" s="2">
        <v>247.18</v>
      </c>
      <c r="E375" s="2">
        <v>616.07000000000005</v>
      </c>
      <c r="F375" s="2">
        <v>749.73</v>
      </c>
      <c r="G375" s="2">
        <v>113.52</v>
      </c>
    </row>
    <row r="376" spans="1:7">
      <c r="A376" s="1">
        <v>20006370</v>
      </c>
      <c r="B376" s="1" t="s">
        <v>2480</v>
      </c>
      <c r="C376" s="1" t="s">
        <v>2103</v>
      </c>
      <c r="D376" s="2">
        <v>0</v>
      </c>
      <c r="E376" s="2">
        <v>456</v>
      </c>
      <c r="F376" s="2">
        <v>456</v>
      </c>
      <c r="G376" s="2">
        <v>0</v>
      </c>
    </row>
    <row r="377" spans="1:7">
      <c r="A377" s="1">
        <v>20006371</v>
      </c>
      <c r="B377" s="1" t="s">
        <v>2481</v>
      </c>
      <c r="C377" s="1" t="s">
        <v>2103</v>
      </c>
      <c r="D377" s="2">
        <v>38.770000000000003</v>
      </c>
      <c r="E377" s="2">
        <v>223.42</v>
      </c>
      <c r="F377" s="2">
        <v>132.5</v>
      </c>
      <c r="G377" s="2">
        <v>129.69</v>
      </c>
    </row>
    <row r="378" spans="1:7">
      <c r="A378" s="1">
        <v>20006372</v>
      </c>
      <c r="B378" s="1" t="s">
        <v>2482</v>
      </c>
      <c r="C378" s="1" t="s">
        <v>2103</v>
      </c>
      <c r="D378" s="2">
        <v>1498.99</v>
      </c>
      <c r="E378" s="2">
        <v>17649.849999999999</v>
      </c>
      <c r="F378" s="2">
        <v>16199.15</v>
      </c>
      <c r="G378" s="2">
        <v>2949.69</v>
      </c>
    </row>
    <row r="379" spans="1:7">
      <c r="A379" s="1">
        <v>20006373</v>
      </c>
      <c r="B379" s="1" t="s">
        <v>2483</v>
      </c>
      <c r="C379" s="1" t="s">
        <v>2103</v>
      </c>
      <c r="D379" s="2">
        <v>0</v>
      </c>
      <c r="E379" s="2">
        <v>260</v>
      </c>
      <c r="F379" s="2">
        <v>260</v>
      </c>
      <c r="G379" s="2">
        <v>0</v>
      </c>
    </row>
    <row r="380" spans="1:7">
      <c r="A380" s="1">
        <v>20006375</v>
      </c>
      <c r="B380" s="1" t="s">
        <v>2484</v>
      </c>
      <c r="C380" s="1" t="s">
        <v>2103</v>
      </c>
      <c r="D380" s="2">
        <v>772</v>
      </c>
      <c r="E380" s="2">
        <v>1696</v>
      </c>
      <c r="F380" s="2">
        <v>1573.81</v>
      </c>
      <c r="G380" s="2">
        <v>894.19</v>
      </c>
    </row>
    <row r="381" spans="1:7">
      <c r="A381" s="1">
        <v>20007831</v>
      </c>
      <c r="B381" s="1" t="s">
        <v>2485</v>
      </c>
      <c r="C381" s="1" t="s">
        <v>2103</v>
      </c>
      <c r="D381" s="2">
        <v>0</v>
      </c>
      <c r="E381" s="2">
        <v>609.55999999999995</v>
      </c>
      <c r="F381" s="2">
        <v>0</v>
      </c>
      <c r="G381" s="2">
        <v>609.55999999999995</v>
      </c>
    </row>
    <row r="382" spans="1:7">
      <c r="A382" s="1">
        <v>20006391</v>
      </c>
      <c r="B382" s="1" t="s">
        <v>2486</v>
      </c>
      <c r="C382" s="1" t="s">
        <v>2103</v>
      </c>
      <c r="D382" s="2">
        <v>84.89</v>
      </c>
      <c r="E382" s="2">
        <v>323.08</v>
      </c>
      <c r="F382" s="2">
        <v>232.74</v>
      </c>
      <c r="G382" s="2">
        <v>175.23</v>
      </c>
    </row>
    <row r="383" spans="1:7">
      <c r="A383" s="1">
        <v>20007579</v>
      </c>
      <c r="B383" s="1" t="s">
        <v>2487</v>
      </c>
      <c r="C383" s="1" t="s">
        <v>2103</v>
      </c>
      <c r="D383" s="2">
        <v>0</v>
      </c>
      <c r="E383" s="2">
        <v>320</v>
      </c>
      <c r="F383" s="2">
        <v>0</v>
      </c>
      <c r="G383" s="2">
        <v>320</v>
      </c>
    </row>
    <row r="384" spans="1:7">
      <c r="A384" s="1">
        <v>20007652</v>
      </c>
      <c r="B384" s="1" t="s">
        <v>2488</v>
      </c>
      <c r="C384" s="1" t="s">
        <v>2103</v>
      </c>
      <c r="D384" s="2">
        <v>0</v>
      </c>
      <c r="E384" s="2">
        <v>97</v>
      </c>
      <c r="F384" s="2">
        <v>97</v>
      </c>
      <c r="G384" s="2">
        <v>0</v>
      </c>
    </row>
    <row r="385" spans="1:7">
      <c r="A385" s="1">
        <v>20006377</v>
      </c>
      <c r="B385" s="1" t="s">
        <v>2489</v>
      </c>
      <c r="C385" s="1" t="s">
        <v>2103</v>
      </c>
      <c r="D385" s="2">
        <v>0</v>
      </c>
      <c r="E385" s="2">
        <v>310</v>
      </c>
      <c r="F385" s="2">
        <v>310</v>
      </c>
      <c r="G385" s="2">
        <v>0</v>
      </c>
    </row>
    <row r="386" spans="1:7">
      <c r="A386" s="1">
        <v>20007463</v>
      </c>
      <c r="B386" s="1" t="s">
        <v>2490</v>
      </c>
      <c r="C386" s="1" t="s">
        <v>2103</v>
      </c>
      <c r="D386" s="2">
        <v>0</v>
      </c>
      <c r="E386" s="2">
        <v>162</v>
      </c>
      <c r="F386" s="2">
        <v>162</v>
      </c>
      <c r="G386" s="2">
        <v>0</v>
      </c>
    </row>
    <row r="387" spans="1:7">
      <c r="A387" s="1">
        <v>20006359</v>
      </c>
      <c r="B387" s="1" t="s">
        <v>2491</v>
      </c>
      <c r="C387" s="1" t="s">
        <v>2103</v>
      </c>
      <c r="D387" s="2">
        <v>4.68</v>
      </c>
      <c r="E387" s="2">
        <v>0</v>
      </c>
      <c r="F387" s="2">
        <v>4.68</v>
      </c>
      <c r="G387" s="2">
        <v>0</v>
      </c>
    </row>
    <row r="388" spans="1:7">
      <c r="A388" s="1">
        <v>20006381</v>
      </c>
      <c r="B388" s="1" t="s">
        <v>2492</v>
      </c>
      <c r="C388" s="1" t="s">
        <v>2103</v>
      </c>
      <c r="D388" s="2">
        <v>203.84</v>
      </c>
      <c r="E388" s="2">
        <v>1032.4100000000001</v>
      </c>
      <c r="F388" s="2">
        <v>743.2</v>
      </c>
      <c r="G388" s="2">
        <v>493.05</v>
      </c>
    </row>
    <row r="389" spans="1:7">
      <c r="A389" s="1">
        <v>20006367</v>
      </c>
      <c r="B389" s="1" t="s">
        <v>2493</v>
      </c>
      <c r="C389" s="1" t="s">
        <v>2103</v>
      </c>
      <c r="D389" s="2">
        <v>0</v>
      </c>
      <c r="E389" s="2">
        <v>194</v>
      </c>
      <c r="F389" s="2">
        <v>194</v>
      </c>
      <c r="G389" s="2">
        <v>0</v>
      </c>
    </row>
    <row r="390" spans="1:7">
      <c r="A390" s="1">
        <v>20006380</v>
      </c>
      <c r="B390" s="1" t="s">
        <v>2494</v>
      </c>
      <c r="C390" s="1" t="s">
        <v>2103</v>
      </c>
      <c r="D390" s="2">
        <v>50</v>
      </c>
      <c r="E390" s="2">
        <v>0</v>
      </c>
      <c r="F390" s="2">
        <v>0</v>
      </c>
      <c r="G390" s="2">
        <v>50</v>
      </c>
    </row>
    <row r="391" spans="1:7">
      <c r="A391" s="1">
        <v>20006362</v>
      </c>
      <c r="B391" s="1" t="s">
        <v>2495</v>
      </c>
      <c r="C391" s="1" t="s">
        <v>2103</v>
      </c>
      <c r="D391" s="2">
        <v>98.84</v>
      </c>
      <c r="E391" s="2">
        <v>651.74</v>
      </c>
      <c r="F391" s="2">
        <v>496.52</v>
      </c>
      <c r="G391" s="2">
        <v>254.06</v>
      </c>
    </row>
    <row r="392" spans="1:7">
      <c r="A392" s="1">
        <v>20007974</v>
      </c>
      <c r="B392" s="1" t="s">
        <v>2496</v>
      </c>
      <c r="C392" s="1" t="s">
        <v>2103</v>
      </c>
      <c r="D392" s="2">
        <v>15.6</v>
      </c>
      <c r="E392" s="2">
        <v>0</v>
      </c>
      <c r="F392" s="2">
        <v>0</v>
      </c>
      <c r="G392" s="2">
        <v>15.6</v>
      </c>
    </row>
    <row r="393" spans="1:7">
      <c r="A393" s="1">
        <v>20006366</v>
      </c>
      <c r="B393" s="1" t="s">
        <v>2497</v>
      </c>
      <c r="C393" s="1" t="s">
        <v>2103</v>
      </c>
      <c r="D393" s="2">
        <v>1533.04</v>
      </c>
      <c r="E393" s="2">
        <v>124.37</v>
      </c>
      <c r="F393" s="2">
        <v>0</v>
      </c>
      <c r="G393" s="2">
        <v>1657.41</v>
      </c>
    </row>
    <row r="394" spans="1:7">
      <c r="A394" s="1">
        <v>20006379</v>
      </c>
      <c r="B394" s="1" t="s">
        <v>2498</v>
      </c>
      <c r="C394" s="1" t="s">
        <v>2103</v>
      </c>
      <c r="D394" s="2">
        <v>1498.99</v>
      </c>
      <c r="E394" s="2">
        <v>17654.75</v>
      </c>
      <c r="F394" s="2">
        <v>17654.05</v>
      </c>
      <c r="G394" s="2">
        <v>1499.69</v>
      </c>
    </row>
    <row r="395" spans="1:7">
      <c r="A395" s="1">
        <v>20007975</v>
      </c>
      <c r="B395" s="1" t="s">
        <v>2499</v>
      </c>
      <c r="C395" s="1" t="s">
        <v>2103</v>
      </c>
      <c r="D395" s="2">
        <v>138.44</v>
      </c>
      <c r="E395" s="2">
        <v>0</v>
      </c>
      <c r="F395" s="2">
        <v>0</v>
      </c>
      <c r="G395" s="2">
        <v>138.44</v>
      </c>
    </row>
    <row r="396" spans="1:7">
      <c r="A396" s="1">
        <v>20006386</v>
      </c>
      <c r="B396" s="1" t="s">
        <v>2500</v>
      </c>
      <c r="C396" s="1" t="s">
        <v>2103</v>
      </c>
      <c r="D396" s="2">
        <v>177.53</v>
      </c>
      <c r="E396" s="2">
        <v>8703.7000000000007</v>
      </c>
      <c r="F396" s="2">
        <v>7988.3</v>
      </c>
      <c r="G396" s="2">
        <v>892.93</v>
      </c>
    </row>
    <row r="397" spans="1:7">
      <c r="A397" s="1">
        <v>20006383</v>
      </c>
      <c r="B397" s="1" t="s">
        <v>2501</v>
      </c>
      <c r="C397" s="1" t="s">
        <v>2103</v>
      </c>
      <c r="D397" s="2">
        <v>1046.3900000000001</v>
      </c>
      <c r="E397" s="2">
        <v>12320.85</v>
      </c>
      <c r="F397" s="2">
        <v>10261.76</v>
      </c>
      <c r="G397" s="2">
        <v>3105.48</v>
      </c>
    </row>
    <row r="398" spans="1:7">
      <c r="A398" s="1">
        <v>20006392</v>
      </c>
      <c r="B398" s="1" t="s">
        <v>2502</v>
      </c>
      <c r="C398" s="1" t="s">
        <v>2103</v>
      </c>
      <c r="D398" s="2">
        <v>1499.69</v>
      </c>
      <c r="E398" s="2">
        <v>6484.36</v>
      </c>
      <c r="F398" s="2">
        <v>5853.89</v>
      </c>
      <c r="G398" s="2">
        <v>2130.16</v>
      </c>
    </row>
    <row r="399" spans="1:7">
      <c r="A399" s="1">
        <v>20006742</v>
      </c>
      <c r="B399" s="1" t="s">
        <v>2503</v>
      </c>
      <c r="C399" s="1" t="s">
        <v>2103</v>
      </c>
      <c r="D399" s="2">
        <v>975.13</v>
      </c>
      <c r="E399" s="2">
        <v>0</v>
      </c>
      <c r="F399" s="2">
        <v>0</v>
      </c>
      <c r="G399" s="2">
        <v>975.13</v>
      </c>
    </row>
    <row r="400" spans="1:7">
      <c r="A400" s="1">
        <v>20007830</v>
      </c>
      <c r="B400" s="1" t="s">
        <v>2504</v>
      </c>
      <c r="C400" s="1" t="s">
        <v>2103</v>
      </c>
      <c r="D400" s="2">
        <v>0</v>
      </c>
      <c r="E400" s="2">
        <v>203.2</v>
      </c>
      <c r="F400" s="2">
        <v>0</v>
      </c>
      <c r="G400" s="2">
        <v>203.2</v>
      </c>
    </row>
    <row r="401" spans="1:7">
      <c r="A401" s="1">
        <v>20006360</v>
      </c>
      <c r="B401" s="1" t="s">
        <v>2505</v>
      </c>
      <c r="C401" s="1" t="s">
        <v>2103</v>
      </c>
      <c r="D401" s="2">
        <v>1064.3800000000001</v>
      </c>
      <c r="E401" s="2">
        <v>4786.71</v>
      </c>
      <c r="F401" s="2">
        <v>5851.09</v>
      </c>
      <c r="G401" s="2">
        <v>0</v>
      </c>
    </row>
    <row r="402" spans="1:7">
      <c r="A402" s="1">
        <v>20006361</v>
      </c>
      <c r="B402" s="1" t="s">
        <v>2506</v>
      </c>
      <c r="C402" s="1" t="s">
        <v>2103</v>
      </c>
      <c r="D402" s="2">
        <v>0</v>
      </c>
      <c r="E402" s="2">
        <v>226</v>
      </c>
      <c r="F402" s="2">
        <v>226</v>
      </c>
      <c r="G402" s="2">
        <v>0</v>
      </c>
    </row>
    <row r="403" spans="1:7">
      <c r="A403" s="1">
        <v>20006740</v>
      </c>
      <c r="B403" s="1" t="s">
        <v>2507</v>
      </c>
      <c r="C403" s="1" t="s">
        <v>2103</v>
      </c>
      <c r="D403" s="2">
        <v>495.66</v>
      </c>
      <c r="E403" s="2">
        <v>0</v>
      </c>
      <c r="F403" s="2">
        <v>0</v>
      </c>
      <c r="G403" s="2">
        <v>495.66</v>
      </c>
    </row>
    <row r="404" spans="1:7">
      <c r="A404" s="1">
        <v>20007565</v>
      </c>
      <c r="B404" s="1" t="s">
        <v>2508</v>
      </c>
      <c r="C404" s="1" t="s">
        <v>2103</v>
      </c>
      <c r="D404" s="2">
        <v>0</v>
      </c>
      <c r="E404" s="2">
        <v>640</v>
      </c>
      <c r="F404" s="2">
        <v>640</v>
      </c>
      <c r="G404" s="2">
        <v>0</v>
      </c>
    </row>
    <row r="405" spans="1:7">
      <c r="A405" s="1">
        <v>20006744</v>
      </c>
      <c r="B405" s="1" t="s">
        <v>2509</v>
      </c>
      <c r="C405" s="1" t="s">
        <v>2103</v>
      </c>
      <c r="D405" s="2">
        <v>967.8</v>
      </c>
      <c r="E405" s="2">
        <v>0</v>
      </c>
      <c r="F405" s="2">
        <v>0</v>
      </c>
      <c r="G405" s="2">
        <v>967.8</v>
      </c>
    </row>
    <row r="406" spans="1:7">
      <c r="A406" s="1">
        <v>20007976</v>
      </c>
      <c r="B406" s="1" t="s">
        <v>2510</v>
      </c>
      <c r="C406" s="1" t="s">
        <v>2103</v>
      </c>
      <c r="D406" s="2">
        <v>106.01</v>
      </c>
      <c r="E406" s="2">
        <v>0</v>
      </c>
      <c r="F406" s="2">
        <v>0</v>
      </c>
      <c r="G406" s="2">
        <v>106.01</v>
      </c>
    </row>
    <row r="407" spans="1:7">
      <c r="A407" s="1">
        <v>20007840</v>
      </c>
      <c r="B407" s="1" t="s">
        <v>2511</v>
      </c>
      <c r="C407" s="1" t="s">
        <v>2103</v>
      </c>
      <c r="D407" s="2">
        <v>0</v>
      </c>
      <c r="E407" s="2">
        <v>2404.7199999999998</v>
      </c>
      <c r="F407" s="2">
        <v>1470.83</v>
      </c>
      <c r="G407" s="2">
        <v>933.89</v>
      </c>
    </row>
    <row r="408" spans="1:7">
      <c r="A408" s="1">
        <v>20006912</v>
      </c>
      <c r="B408" s="1" t="s">
        <v>2512</v>
      </c>
      <c r="C408" s="1" t="s">
        <v>2103</v>
      </c>
      <c r="D408" s="2">
        <v>15</v>
      </c>
      <c r="E408" s="2">
        <v>0</v>
      </c>
      <c r="F408" s="2">
        <v>0</v>
      </c>
      <c r="G408" s="2">
        <v>15</v>
      </c>
    </row>
    <row r="409" spans="1:7">
      <c r="A409" s="1">
        <v>20007531</v>
      </c>
      <c r="B409" s="1" t="s">
        <v>2513</v>
      </c>
      <c r="C409" s="1" t="s">
        <v>2103</v>
      </c>
      <c r="D409" s="2">
        <v>0</v>
      </c>
      <c r="E409" s="2">
        <v>931.12</v>
      </c>
      <c r="F409" s="2">
        <v>68.290000000000006</v>
      </c>
      <c r="G409" s="2">
        <v>862.83</v>
      </c>
    </row>
    <row r="410" spans="1:7">
      <c r="A410" s="1">
        <v>20006399</v>
      </c>
      <c r="B410" s="1" t="s">
        <v>2514</v>
      </c>
      <c r="C410" s="1" t="s">
        <v>2103</v>
      </c>
      <c r="D410" s="2">
        <v>0</v>
      </c>
      <c r="E410" s="2">
        <v>315</v>
      </c>
      <c r="F410" s="2">
        <v>315</v>
      </c>
      <c r="G410" s="2">
        <v>0</v>
      </c>
    </row>
    <row r="411" spans="1:7">
      <c r="A411" s="1">
        <v>20006401</v>
      </c>
      <c r="B411" s="1" t="s">
        <v>2515</v>
      </c>
      <c r="C411" s="1" t="s">
        <v>2103</v>
      </c>
      <c r="D411" s="2">
        <v>0</v>
      </c>
      <c r="E411" s="2">
        <v>226</v>
      </c>
      <c r="F411" s="2">
        <v>226</v>
      </c>
      <c r="G411" s="2">
        <v>0</v>
      </c>
    </row>
    <row r="412" spans="1:7">
      <c r="A412" s="1">
        <v>20006402</v>
      </c>
      <c r="B412" s="1" t="s">
        <v>2516</v>
      </c>
      <c r="C412" s="1" t="s">
        <v>2103</v>
      </c>
      <c r="D412" s="2">
        <v>0</v>
      </c>
      <c r="E412" s="2">
        <v>226</v>
      </c>
      <c r="F412" s="2">
        <v>226</v>
      </c>
      <c r="G412" s="2">
        <v>0</v>
      </c>
    </row>
    <row r="413" spans="1:7">
      <c r="A413" s="1">
        <v>20006465</v>
      </c>
      <c r="B413" s="1" t="s">
        <v>2517</v>
      </c>
      <c r="C413" s="1" t="s">
        <v>2103</v>
      </c>
      <c r="D413" s="2">
        <v>1498.99</v>
      </c>
      <c r="E413" s="2">
        <v>17651.95</v>
      </c>
      <c r="F413" s="2">
        <v>14700.16</v>
      </c>
      <c r="G413" s="2">
        <v>4450.78</v>
      </c>
    </row>
    <row r="414" spans="1:7">
      <c r="A414" s="1">
        <v>20006411</v>
      </c>
      <c r="B414" s="1" t="s">
        <v>2518</v>
      </c>
      <c r="C414" s="1" t="s">
        <v>2103</v>
      </c>
      <c r="D414" s="2">
        <v>59.45</v>
      </c>
      <c r="E414" s="2">
        <v>368.15</v>
      </c>
      <c r="F414" s="2">
        <v>284.35000000000002</v>
      </c>
      <c r="G414" s="2">
        <v>143.25</v>
      </c>
    </row>
    <row r="415" spans="1:7">
      <c r="A415" s="1">
        <v>20006407</v>
      </c>
      <c r="B415" s="1" t="s">
        <v>2519</v>
      </c>
      <c r="C415" s="1" t="s">
        <v>2103</v>
      </c>
      <c r="D415" s="2">
        <v>0</v>
      </c>
      <c r="E415" s="2">
        <v>413</v>
      </c>
      <c r="F415" s="2">
        <v>413</v>
      </c>
      <c r="G415" s="2">
        <v>0</v>
      </c>
    </row>
    <row r="416" spans="1:7">
      <c r="A416" s="1">
        <v>20007827</v>
      </c>
      <c r="B416" s="1" t="s">
        <v>2520</v>
      </c>
      <c r="C416" s="1" t="s">
        <v>2103</v>
      </c>
      <c r="D416" s="2">
        <v>0</v>
      </c>
      <c r="E416" s="2">
        <v>73.75</v>
      </c>
      <c r="F416" s="2">
        <v>0</v>
      </c>
      <c r="G416" s="2">
        <v>73.75</v>
      </c>
    </row>
    <row r="417" spans="1:7">
      <c r="A417" s="1">
        <v>20006406</v>
      </c>
      <c r="B417" s="1" t="s">
        <v>2521</v>
      </c>
      <c r="C417" s="1" t="s">
        <v>2103</v>
      </c>
      <c r="D417" s="2">
        <v>1498.99</v>
      </c>
      <c r="E417" s="2">
        <v>15812.83</v>
      </c>
      <c r="F417" s="2">
        <v>14700.16</v>
      </c>
      <c r="G417" s="2">
        <v>2611.66</v>
      </c>
    </row>
    <row r="418" spans="1:7">
      <c r="A418" s="1">
        <v>20006410</v>
      </c>
      <c r="B418" s="1" t="s">
        <v>2522</v>
      </c>
      <c r="C418" s="1" t="s">
        <v>2103</v>
      </c>
      <c r="D418" s="2">
        <v>0</v>
      </c>
      <c r="E418" s="2">
        <v>194</v>
      </c>
      <c r="F418" s="2">
        <v>194</v>
      </c>
      <c r="G418" s="2">
        <v>0</v>
      </c>
    </row>
    <row r="419" spans="1:7">
      <c r="A419" s="1">
        <v>20006747</v>
      </c>
      <c r="B419" s="1" t="s">
        <v>2523</v>
      </c>
      <c r="C419" s="1" t="s">
        <v>2103</v>
      </c>
      <c r="D419" s="2">
        <v>80</v>
      </c>
      <c r="E419" s="2">
        <v>0</v>
      </c>
      <c r="F419" s="2">
        <v>0</v>
      </c>
      <c r="G419" s="2">
        <v>80</v>
      </c>
    </row>
    <row r="420" spans="1:7">
      <c r="A420" s="1">
        <v>20007490</v>
      </c>
      <c r="B420" s="1" t="s">
        <v>2524</v>
      </c>
      <c r="C420" s="1" t="s">
        <v>2103</v>
      </c>
      <c r="D420" s="2">
        <v>0</v>
      </c>
      <c r="E420" s="2">
        <v>130</v>
      </c>
      <c r="F420" s="2">
        <v>0</v>
      </c>
      <c r="G420" s="2">
        <v>130</v>
      </c>
    </row>
    <row r="421" spans="1:7">
      <c r="A421" s="1">
        <v>20006414</v>
      </c>
      <c r="B421" s="1" t="s">
        <v>2525</v>
      </c>
      <c r="C421" s="1" t="s">
        <v>2103</v>
      </c>
      <c r="D421" s="2">
        <v>0</v>
      </c>
      <c r="E421" s="2">
        <v>250</v>
      </c>
      <c r="F421" s="2">
        <v>250</v>
      </c>
      <c r="G421" s="2">
        <v>0</v>
      </c>
    </row>
    <row r="422" spans="1:7">
      <c r="A422" s="1">
        <v>20006419</v>
      </c>
      <c r="B422" s="1" t="s">
        <v>2526</v>
      </c>
      <c r="C422" s="1" t="s">
        <v>2103</v>
      </c>
      <c r="D422" s="2">
        <v>0</v>
      </c>
      <c r="E422" s="2">
        <v>220</v>
      </c>
      <c r="F422" s="2">
        <v>220</v>
      </c>
      <c r="G422" s="2">
        <v>0</v>
      </c>
    </row>
    <row r="423" spans="1:7">
      <c r="A423" s="1">
        <v>20007977</v>
      </c>
      <c r="B423" s="1" t="s">
        <v>2527</v>
      </c>
      <c r="C423" s="1" t="s">
        <v>2103</v>
      </c>
      <c r="D423" s="2">
        <v>15</v>
      </c>
      <c r="E423" s="2">
        <v>0</v>
      </c>
      <c r="F423" s="2">
        <v>0</v>
      </c>
      <c r="G423" s="2">
        <v>15</v>
      </c>
    </row>
    <row r="424" spans="1:7">
      <c r="A424" s="1">
        <v>20006428</v>
      </c>
      <c r="B424" s="1" t="s">
        <v>2528</v>
      </c>
      <c r="C424" s="1" t="s">
        <v>2103</v>
      </c>
      <c r="D424" s="2">
        <v>68.900000000000006</v>
      </c>
      <c r="E424" s="2">
        <v>0</v>
      </c>
      <c r="F424" s="2">
        <v>0</v>
      </c>
      <c r="G424" s="2">
        <v>68.900000000000006</v>
      </c>
    </row>
    <row r="425" spans="1:7">
      <c r="A425" s="1">
        <v>20007651</v>
      </c>
      <c r="B425" s="1" t="s">
        <v>2529</v>
      </c>
      <c r="C425" s="1" t="s">
        <v>2103</v>
      </c>
      <c r="D425" s="2">
        <v>0</v>
      </c>
      <c r="E425" s="2">
        <v>50</v>
      </c>
      <c r="F425" s="2">
        <v>50</v>
      </c>
      <c r="G425" s="2">
        <v>0</v>
      </c>
    </row>
    <row r="426" spans="1:7">
      <c r="A426" s="1">
        <v>20006426</v>
      </c>
      <c r="B426" s="1" t="s">
        <v>2530</v>
      </c>
      <c r="C426" s="1" t="s">
        <v>2103</v>
      </c>
      <c r="D426" s="2">
        <v>0</v>
      </c>
      <c r="E426" s="2">
        <v>82</v>
      </c>
      <c r="F426" s="2">
        <v>82</v>
      </c>
      <c r="G426" s="2">
        <v>0</v>
      </c>
    </row>
    <row r="427" spans="1:7">
      <c r="A427" s="1">
        <v>20006431</v>
      </c>
      <c r="B427" s="1" t="s">
        <v>2531</v>
      </c>
      <c r="C427" s="1" t="s">
        <v>2103</v>
      </c>
      <c r="D427" s="2">
        <v>0</v>
      </c>
      <c r="E427" s="2">
        <v>130</v>
      </c>
      <c r="F427" s="2">
        <v>0</v>
      </c>
      <c r="G427" s="2">
        <v>130</v>
      </c>
    </row>
    <row r="428" spans="1:7">
      <c r="A428" s="1">
        <v>20006753</v>
      </c>
      <c r="B428" s="1" t="s">
        <v>2532</v>
      </c>
      <c r="C428" s="1" t="s">
        <v>2103</v>
      </c>
      <c r="D428" s="2">
        <v>672</v>
      </c>
      <c r="E428" s="2">
        <v>0</v>
      </c>
      <c r="F428" s="2">
        <v>0</v>
      </c>
      <c r="G428" s="2">
        <v>672</v>
      </c>
    </row>
    <row r="429" spans="1:7">
      <c r="A429" s="1">
        <v>20006752</v>
      </c>
      <c r="B429" s="1" t="s">
        <v>2533</v>
      </c>
      <c r="C429" s="1" t="s">
        <v>2103</v>
      </c>
      <c r="D429" s="2">
        <v>1363.03</v>
      </c>
      <c r="E429" s="2">
        <v>0</v>
      </c>
      <c r="F429" s="2">
        <v>0</v>
      </c>
      <c r="G429" s="2">
        <v>1363.03</v>
      </c>
    </row>
    <row r="430" spans="1:7">
      <c r="A430" s="1">
        <v>20007978</v>
      </c>
      <c r="B430" s="1" t="s">
        <v>2534</v>
      </c>
      <c r="C430" s="1" t="s">
        <v>2103</v>
      </c>
      <c r="D430" s="2">
        <v>735.5</v>
      </c>
      <c r="E430" s="2">
        <v>0</v>
      </c>
      <c r="F430" s="2">
        <v>0</v>
      </c>
      <c r="G430" s="2">
        <v>735.5</v>
      </c>
    </row>
    <row r="431" spans="1:7">
      <c r="A431" s="1">
        <v>20007532</v>
      </c>
      <c r="B431" s="1" t="s">
        <v>2535</v>
      </c>
      <c r="C431" s="1" t="s">
        <v>2103</v>
      </c>
      <c r="D431" s="2">
        <v>0</v>
      </c>
      <c r="E431" s="2">
        <v>320.93</v>
      </c>
      <c r="F431" s="2">
        <v>0</v>
      </c>
      <c r="G431" s="2">
        <v>320.93</v>
      </c>
    </row>
    <row r="432" spans="1:7">
      <c r="A432" s="1">
        <v>20007730</v>
      </c>
      <c r="B432" s="1" t="s">
        <v>2536</v>
      </c>
      <c r="C432" s="1" t="s">
        <v>2103</v>
      </c>
      <c r="D432" s="2">
        <v>0</v>
      </c>
      <c r="E432" s="2">
        <v>6259.54</v>
      </c>
      <c r="F432" s="2">
        <v>3309.85</v>
      </c>
      <c r="G432" s="2">
        <v>2949.69</v>
      </c>
    </row>
    <row r="433" spans="1:7">
      <c r="A433" s="1">
        <v>20006442</v>
      </c>
      <c r="B433" s="1" t="s">
        <v>2537</v>
      </c>
      <c r="C433" s="1" t="s">
        <v>2103</v>
      </c>
      <c r="D433" s="2">
        <v>0</v>
      </c>
      <c r="E433" s="2">
        <v>498</v>
      </c>
      <c r="F433" s="2">
        <v>498</v>
      </c>
      <c r="G433" s="2">
        <v>0</v>
      </c>
    </row>
    <row r="434" spans="1:7">
      <c r="A434" s="1">
        <v>20006444</v>
      </c>
      <c r="B434" s="1" t="s">
        <v>2538</v>
      </c>
      <c r="C434" s="1" t="s">
        <v>2103</v>
      </c>
      <c r="D434" s="2">
        <v>1305.83</v>
      </c>
      <c r="E434" s="2">
        <v>1450.7</v>
      </c>
      <c r="F434" s="2">
        <v>2756.53</v>
      </c>
      <c r="G434" s="2">
        <v>0</v>
      </c>
    </row>
    <row r="435" spans="1:7">
      <c r="A435" s="1">
        <v>20006447</v>
      </c>
      <c r="B435" s="1" t="s">
        <v>2539</v>
      </c>
      <c r="C435" s="1" t="s">
        <v>2103</v>
      </c>
      <c r="D435" s="2">
        <v>0</v>
      </c>
      <c r="E435" s="2">
        <v>220</v>
      </c>
      <c r="F435" s="2">
        <v>220</v>
      </c>
      <c r="G435" s="2">
        <v>0</v>
      </c>
    </row>
    <row r="436" spans="1:7">
      <c r="A436" s="1">
        <v>20006448</v>
      </c>
      <c r="B436" s="1" t="s">
        <v>2540</v>
      </c>
      <c r="C436" s="1" t="s">
        <v>2103</v>
      </c>
      <c r="D436" s="2">
        <v>0</v>
      </c>
      <c r="E436" s="2">
        <v>324</v>
      </c>
      <c r="F436" s="2">
        <v>324</v>
      </c>
      <c r="G436" s="2">
        <v>0</v>
      </c>
    </row>
    <row r="437" spans="1:7">
      <c r="A437" s="1">
        <v>20006450</v>
      </c>
      <c r="B437" s="1" t="s">
        <v>2541</v>
      </c>
      <c r="C437" s="1" t="s">
        <v>2103</v>
      </c>
      <c r="D437" s="2">
        <v>0</v>
      </c>
      <c r="E437" s="2">
        <v>320</v>
      </c>
      <c r="F437" s="2">
        <v>0</v>
      </c>
      <c r="G437" s="2">
        <v>320</v>
      </c>
    </row>
    <row r="438" spans="1:7">
      <c r="A438" s="1">
        <v>20007642</v>
      </c>
      <c r="B438" s="1" t="s">
        <v>2542</v>
      </c>
      <c r="C438" s="1" t="s">
        <v>2103</v>
      </c>
      <c r="D438" s="2">
        <v>0</v>
      </c>
      <c r="E438" s="2">
        <v>4084.49</v>
      </c>
      <c r="F438" s="2">
        <v>3358.14</v>
      </c>
      <c r="G438" s="2">
        <v>726.35</v>
      </c>
    </row>
    <row r="439" spans="1:7">
      <c r="A439" s="1">
        <v>20006449</v>
      </c>
      <c r="B439" s="1" t="s">
        <v>2543</v>
      </c>
      <c r="C439" s="1" t="s">
        <v>2103</v>
      </c>
      <c r="D439" s="2">
        <v>124.48</v>
      </c>
      <c r="E439" s="2">
        <v>263.7</v>
      </c>
      <c r="F439" s="2">
        <v>124.48</v>
      </c>
      <c r="G439" s="2">
        <v>263.7</v>
      </c>
    </row>
    <row r="440" spans="1:7">
      <c r="A440" s="1">
        <v>20007649</v>
      </c>
      <c r="B440" s="1" t="s">
        <v>2544</v>
      </c>
      <c r="C440" s="1" t="s">
        <v>2103</v>
      </c>
      <c r="D440" s="2">
        <v>0</v>
      </c>
      <c r="E440" s="2">
        <v>581</v>
      </c>
      <c r="F440" s="2">
        <v>518</v>
      </c>
      <c r="G440" s="2">
        <v>63</v>
      </c>
    </row>
    <row r="441" spans="1:7">
      <c r="A441" s="1">
        <v>20006446</v>
      </c>
      <c r="B441" s="1" t="s">
        <v>2545</v>
      </c>
      <c r="C441" s="1" t="s">
        <v>2103</v>
      </c>
      <c r="D441" s="2">
        <v>104.9</v>
      </c>
      <c r="E441" s="2">
        <v>81.900000000000006</v>
      </c>
      <c r="F441" s="2">
        <v>186.8</v>
      </c>
      <c r="G441" s="2">
        <v>0</v>
      </c>
    </row>
    <row r="442" spans="1:7">
      <c r="A442" s="1">
        <v>20006452</v>
      </c>
      <c r="B442" s="1" t="s">
        <v>2546</v>
      </c>
      <c r="C442" s="1" t="s">
        <v>2103</v>
      </c>
      <c r="D442" s="2">
        <v>274.87</v>
      </c>
      <c r="E442" s="2">
        <v>905.1</v>
      </c>
      <c r="F442" s="2">
        <v>747.95</v>
      </c>
      <c r="G442" s="2">
        <v>432.02</v>
      </c>
    </row>
    <row r="443" spans="1:7">
      <c r="A443" s="1">
        <v>20006453</v>
      </c>
      <c r="B443" s="1" t="s">
        <v>2547</v>
      </c>
      <c r="C443" s="1" t="s">
        <v>2103</v>
      </c>
      <c r="D443" s="2">
        <v>0</v>
      </c>
      <c r="E443" s="2">
        <v>400</v>
      </c>
      <c r="F443" s="2">
        <v>400</v>
      </c>
      <c r="G443" s="2">
        <v>0</v>
      </c>
    </row>
    <row r="444" spans="1:7">
      <c r="A444" s="1">
        <v>20007979</v>
      </c>
      <c r="B444" s="1" t="s">
        <v>2548</v>
      </c>
      <c r="C444" s="1" t="s">
        <v>2103</v>
      </c>
      <c r="D444" s="2">
        <v>216</v>
      </c>
      <c r="E444" s="2">
        <v>0</v>
      </c>
      <c r="F444" s="2">
        <v>0</v>
      </c>
      <c r="G444" s="2">
        <v>216</v>
      </c>
    </row>
    <row r="445" spans="1:7">
      <c r="A445" s="1">
        <v>20006456</v>
      </c>
      <c r="B445" s="1" t="s">
        <v>2549</v>
      </c>
      <c r="C445" s="1" t="s">
        <v>2103</v>
      </c>
      <c r="D445" s="2">
        <v>0</v>
      </c>
      <c r="E445" s="2">
        <v>82</v>
      </c>
      <c r="F445" s="2">
        <v>82</v>
      </c>
      <c r="G445" s="2">
        <v>0</v>
      </c>
    </row>
    <row r="446" spans="1:7">
      <c r="A446" s="1">
        <v>20006455</v>
      </c>
      <c r="B446" s="1" t="s">
        <v>2550</v>
      </c>
      <c r="C446" s="1" t="s">
        <v>2103</v>
      </c>
      <c r="D446" s="2">
        <v>1498.99</v>
      </c>
      <c r="E446" s="2">
        <v>17651.95</v>
      </c>
      <c r="F446" s="2">
        <v>17647.849999999999</v>
      </c>
      <c r="G446" s="2">
        <v>1503.09</v>
      </c>
    </row>
    <row r="447" spans="1:7">
      <c r="A447" s="1">
        <v>20006759</v>
      </c>
      <c r="B447" s="1" t="s">
        <v>2551</v>
      </c>
      <c r="C447" s="1" t="s">
        <v>2103</v>
      </c>
      <c r="D447" s="2">
        <v>1335</v>
      </c>
      <c r="E447" s="2">
        <v>0</v>
      </c>
      <c r="F447" s="2">
        <v>0</v>
      </c>
      <c r="G447" s="2">
        <v>1335</v>
      </c>
    </row>
    <row r="448" spans="1:7">
      <c r="A448" s="1">
        <v>20006761</v>
      </c>
      <c r="B448" s="1" t="s">
        <v>2552</v>
      </c>
      <c r="C448" s="1" t="s">
        <v>2103</v>
      </c>
      <c r="D448" s="2">
        <v>965.35</v>
      </c>
      <c r="E448" s="2">
        <v>0</v>
      </c>
      <c r="F448" s="2">
        <v>0</v>
      </c>
      <c r="G448" s="2">
        <v>965.35</v>
      </c>
    </row>
    <row r="449" spans="1:7">
      <c r="A449" s="1">
        <v>20006461</v>
      </c>
      <c r="B449" s="1" t="s">
        <v>2553</v>
      </c>
      <c r="C449" s="1" t="s">
        <v>2103</v>
      </c>
      <c r="D449" s="2">
        <v>0</v>
      </c>
      <c r="E449" s="2">
        <v>1192</v>
      </c>
      <c r="F449" s="2">
        <v>1104</v>
      </c>
      <c r="G449" s="2">
        <v>88</v>
      </c>
    </row>
    <row r="450" spans="1:7">
      <c r="A450" s="1">
        <v>20006462</v>
      </c>
      <c r="B450" s="1" t="s">
        <v>2554</v>
      </c>
      <c r="C450" s="1" t="s">
        <v>2103</v>
      </c>
      <c r="D450" s="2">
        <v>1046.3900000000001</v>
      </c>
      <c r="E450" s="2">
        <v>12320.85</v>
      </c>
      <c r="F450" s="2">
        <v>11308.15</v>
      </c>
      <c r="G450" s="2">
        <v>2059.09</v>
      </c>
    </row>
    <row r="451" spans="1:7">
      <c r="A451" s="1">
        <v>20006463</v>
      </c>
      <c r="B451" s="1" t="s">
        <v>2555</v>
      </c>
      <c r="C451" s="1" t="s">
        <v>2103</v>
      </c>
      <c r="D451" s="2">
        <v>0</v>
      </c>
      <c r="E451" s="2">
        <v>222</v>
      </c>
      <c r="F451" s="2">
        <v>211</v>
      </c>
      <c r="G451" s="2">
        <v>11</v>
      </c>
    </row>
    <row r="452" spans="1:7">
      <c r="A452" s="1">
        <v>20007581</v>
      </c>
      <c r="B452" s="1" t="s">
        <v>2556</v>
      </c>
      <c r="C452" s="1" t="s">
        <v>2103</v>
      </c>
      <c r="D452" s="2">
        <v>0</v>
      </c>
      <c r="E452" s="2">
        <v>140</v>
      </c>
      <c r="F452" s="2">
        <v>0</v>
      </c>
      <c r="G452" s="2">
        <v>140</v>
      </c>
    </row>
    <row r="453" spans="1:7">
      <c r="A453" s="1">
        <v>20006460</v>
      </c>
      <c r="B453" s="1" t="s">
        <v>2557</v>
      </c>
      <c r="C453" s="1" t="s">
        <v>2103</v>
      </c>
      <c r="D453" s="2">
        <v>2951.09</v>
      </c>
      <c r="E453" s="2">
        <v>17658.25</v>
      </c>
      <c r="F453" s="2">
        <v>11756.07</v>
      </c>
      <c r="G453" s="2">
        <v>8853.27</v>
      </c>
    </row>
    <row r="454" spans="1:7">
      <c r="A454" s="1">
        <v>20007980</v>
      </c>
      <c r="B454" s="1" t="s">
        <v>2558</v>
      </c>
      <c r="C454" s="1" t="s">
        <v>2103</v>
      </c>
      <c r="D454" s="2">
        <v>753.12</v>
      </c>
      <c r="E454" s="2">
        <v>0</v>
      </c>
      <c r="F454" s="2">
        <v>0</v>
      </c>
      <c r="G454" s="2">
        <v>753.12</v>
      </c>
    </row>
    <row r="455" spans="1:7">
      <c r="A455" s="1">
        <v>20006469</v>
      </c>
      <c r="B455" s="1" t="s">
        <v>2559</v>
      </c>
      <c r="C455" s="1" t="s">
        <v>2103</v>
      </c>
      <c r="D455" s="2">
        <v>222.6</v>
      </c>
      <c r="E455" s="2">
        <v>819.19</v>
      </c>
      <c r="F455" s="2">
        <v>695.1</v>
      </c>
      <c r="G455" s="2">
        <v>346.69</v>
      </c>
    </row>
    <row r="456" spans="1:7">
      <c r="A456" s="1">
        <v>20007473</v>
      </c>
      <c r="B456" s="1" t="s">
        <v>2560</v>
      </c>
      <c r="C456" s="1" t="s">
        <v>2103</v>
      </c>
      <c r="D456" s="2">
        <v>0</v>
      </c>
      <c r="E456" s="2">
        <v>292</v>
      </c>
      <c r="F456" s="2">
        <v>292</v>
      </c>
      <c r="G456" s="2">
        <v>0</v>
      </c>
    </row>
    <row r="457" spans="1:7">
      <c r="A457" s="1">
        <v>20006467</v>
      </c>
      <c r="B457" s="1" t="s">
        <v>2561</v>
      </c>
      <c r="C457" s="1" t="s">
        <v>2103</v>
      </c>
      <c r="D457" s="2">
        <v>747.08</v>
      </c>
      <c r="E457" s="2">
        <v>985.22</v>
      </c>
      <c r="F457" s="2">
        <v>677.44</v>
      </c>
      <c r="G457" s="2">
        <v>1054.8599999999999</v>
      </c>
    </row>
    <row r="458" spans="1:7">
      <c r="A458" s="1">
        <v>20006468</v>
      </c>
      <c r="B458" s="1" t="s">
        <v>2562</v>
      </c>
      <c r="C458" s="1" t="s">
        <v>2103</v>
      </c>
      <c r="D458" s="2">
        <v>1499.69</v>
      </c>
      <c r="E458" s="2">
        <v>17658.25</v>
      </c>
      <c r="F458" s="2">
        <v>16206.85</v>
      </c>
      <c r="G458" s="2">
        <v>2951.09</v>
      </c>
    </row>
    <row r="459" spans="1:7">
      <c r="A459" s="1">
        <v>20006398</v>
      </c>
      <c r="B459" s="1" t="s">
        <v>2563</v>
      </c>
      <c r="C459" s="1" t="s">
        <v>2103</v>
      </c>
      <c r="D459" s="2">
        <v>498.99</v>
      </c>
      <c r="E459" s="2">
        <v>764.85</v>
      </c>
      <c r="F459" s="2">
        <v>865.05</v>
      </c>
      <c r="G459" s="2">
        <v>398.79</v>
      </c>
    </row>
    <row r="460" spans="1:7">
      <c r="A460" s="1">
        <v>20006405</v>
      </c>
      <c r="B460" s="1" t="s">
        <v>2564</v>
      </c>
      <c r="C460" s="1" t="s">
        <v>2103</v>
      </c>
      <c r="D460" s="2">
        <v>0</v>
      </c>
      <c r="E460" s="2">
        <v>226</v>
      </c>
      <c r="F460" s="2">
        <v>226</v>
      </c>
      <c r="G460" s="2">
        <v>0</v>
      </c>
    </row>
    <row r="461" spans="1:7">
      <c r="A461" s="1">
        <v>20006913</v>
      </c>
      <c r="B461" s="1" t="s">
        <v>2565</v>
      </c>
      <c r="C461" s="1" t="s">
        <v>2103</v>
      </c>
      <c r="D461" s="2">
        <v>2967</v>
      </c>
      <c r="E461" s="2">
        <v>0</v>
      </c>
      <c r="F461" s="2">
        <v>0</v>
      </c>
      <c r="G461" s="2">
        <v>2967</v>
      </c>
    </row>
    <row r="462" spans="1:7">
      <c r="A462" s="1">
        <v>20007828</v>
      </c>
      <c r="B462" s="1" t="s">
        <v>2566</v>
      </c>
      <c r="C462" s="1" t="s">
        <v>2103</v>
      </c>
      <c r="D462" s="2">
        <v>0</v>
      </c>
      <c r="E462" s="2">
        <v>150.46</v>
      </c>
      <c r="F462" s="2">
        <v>0</v>
      </c>
      <c r="G462" s="2">
        <v>150.46</v>
      </c>
    </row>
    <row r="463" spans="1:7">
      <c r="A463" s="1">
        <v>20006424</v>
      </c>
      <c r="B463" s="1" t="s">
        <v>2567</v>
      </c>
      <c r="C463" s="1" t="s">
        <v>2103</v>
      </c>
      <c r="D463" s="2">
        <v>396.38</v>
      </c>
      <c r="E463" s="2">
        <v>1140.0999999999999</v>
      </c>
      <c r="F463" s="2">
        <v>1189.1400000000001</v>
      </c>
      <c r="G463" s="2">
        <v>347.34</v>
      </c>
    </row>
    <row r="464" spans="1:7">
      <c r="A464" s="1">
        <v>20006420</v>
      </c>
      <c r="B464" s="1" t="s">
        <v>2568</v>
      </c>
      <c r="C464" s="1" t="s">
        <v>2103</v>
      </c>
      <c r="D464" s="2">
        <v>175.5</v>
      </c>
      <c r="E464" s="2">
        <v>203.89</v>
      </c>
      <c r="F464" s="2">
        <v>240.48</v>
      </c>
      <c r="G464" s="2">
        <v>138.91</v>
      </c>
    </row>
    <row r="465" spans="1:7">
      <c r="A465" s="1">
        <v>20006421</v>
      </c>
      <c r="B465" s="1" t="s">
        <v>2569</v>
      </c>
      <c r="C465" s="1" t="s">
        <v>2103</v>
      </c>
      <c r="D465" s="2">
        <v>138.78</v>
      </c>
      <c r="E465" s="2">
        <v>201.89</v>
      </c>
      <c r="F465" s="2">
        <v>237.97</v>
      </c>
      <c r="G465" s="2">
        <v>102.7</v>
      </c>
    </row>
    <row r="466" spans="1:7">
      <c r="A466" s="1">
        <v>20006427</v>
      </c>
      <c r="B466" s="1" t="s">
        <v>2570</v>
      </c>
      <c r="C466" s="1" t="s">
        <v>2103</v>
      </c>
      <c r="D466" s="2">
        <v>0</v>
      </c>
      <c r="E466" s="2">
        <v>437.5</v>
      </c>
      <c r="F466" s="2">
        <v>437.5</v>
      </c>
      <c r="G466" s="2">
        <v>0</v>
      </c>
    </row>
    <row r="467" spans="1:7">
      <c r="A467" s="1">
        <v>20007647</v>
      </c>
      <c r="B467" s="1" t="s">
        <v>2571</v>
      </c>
      <c r="C467" s="1" t="s">
        <v>2103</v>
      </c>
      <c r="D467" s="2">
        <v>0</v>
      </c>
      <c r="E467" s="2">
        <v>154</v>
      </c>
      <c r="F467" s="2">
        <v>154</v>
      </c>
      <c r="G467" s="2">
        <v>0</v>
      </c>
    </row>
    <row r="468" spans="1:7">
      <c r="A468" s="1">
        <v>20006439</v>
      </c>
      <c r="B468" s="1" t="s">
        <v>2572</v>
      </c>
      <c r="C468" s="1" t="s">
        <v>2103</v>
      </c>
      <c r="D468" s="2">
        <v>1499.69</v>
      </c>
      <c r="E468" s="2">
        <v>17658.25</v>
      </c>
      <c r="F468" s="2">
        <v>14707.16</v>
      </c>
      <c r="G468" s="2">
        <v>4450.78</v>
      </c>
    </row>
    <row r="469" spans="1:7">
      <c r="A469" s="1">
        <v>20007881</v>
      </c>
      <c r="B469" s="1" t="s">
        <v>2573</v>
      </c>
      <c r="C469" s="1" t="s">
        <v>2103</v>
      </c>
      <c r="D469" s="2">
        <v>0</v>
      </c>
      <c r="E469" s="2">
        <v>146.87</v>
      </c>
      <c r="F469" s="2">
        <v>0</v>
      </c>
      <c r="G469" s="2">
        <v>146.87</v>
      </c>
    </row>
    <row r="470" spans="1:7">
      <c r="A470" s="1">
        <v>20006409</v>
      </c>
      <c r="B470" s="1" t="s">
        <v>2574</v>
      </c>
      <c r="C470" s="1" t="s">
        <v>2103</v>
      </c>
      <c r="D470" s="2">
        <v>213.52</v>
      </c>
      <c r="E470" s="2">
        <v>204.14</v>
      </c>
      <c r="F470" s="2">
        <v>0</v>
      </c>
      <c r="G470" s="2">
        <v>417.66</v>
      </c>
    </row>
    <row r="471" spans="1:7">
      <c r="A471" s="1">
        <v>20006408</v>
      </c>
      <c r="B471" s="1" t="s">
        <v>2575</v>
      </c>
      <c r="C471" s="1" t="s">
        <v>2103</v>
      </c>
      <c r="D471" s="2">
        <v>1498.99</v>
      </c>
      <c r="E471" s="2">
        <v>3094.56</v>
      </c>
      <c r="F471" s="2">
        <v>2997.79</v>
      </c>
      <c r="G471" s="2">
        <v>1595.76</v>
      </c>
    </row>
    <row r="472" spans="1:7">
      <c r="A472" s="1">
        <v>20006746</v>
      </c>
      <c r="B472" s="1" t="s">
        <v>2576</v>
      </c>
      <c r="C472" s="1" t="s">
        <v>2103</v>
      </c>
      <c r="D472" s="2">
        <v>1468.84</v>
      </c>
      <c r="E472" s="2">
        <v>0</v>
      </c>
      <c r="F472" s="2">
        <v>0</v>
      </c>
      <c r="G472" s="2">
        <v>1468.84</v>
      </c>
    </row>
    <row r="473" spans="1:7">
      <c r="A473" s="1">
        <v>20007594</v>
      </c>
      <c r="B473" s="1" t="s">
        <v>2577</v>
      </c>
      <c r="C473" s="1" t="s">
        <v>2103</v>
      </c>
      <c r="D473" s="2">
        <v>0</v>
      </c>
      <c r="E473" s="2">
        <v>60</v>
      </c>
      <c r="F473" s="2">
        <v>30</v>
      </c>
      <c r="G473" s="2">
        <v>30</v>
      </c>
    </row>
    <row r="474" spans="1:7">
      <c r="A474" s="1">
        <v>20007231</v>
      </c>
      <c r="B474" s="1" t="s">
        <v>2578</v>
      </c>
      <c r="C474" s="1" t="s">
        <v>2103</v>
      </c>
      <c r="D474" s="2">
        <v>0</v>
      </c>
      <c r="E474" s="2">
        <v>2032.18</v>
      </c>
      <c r="F474" s="2">
        <v>2032.18</v>
      </c>
      <c r="G474" s="2">
        <v>0</v>
      </c>
    </row>
    <row r="475" spans="1:7">
      <c r="A475" s="1">
        <v>20006422</v>
      </c>
      <c r="B475" s="1" t="s">
        <v>2579</v>
      </c>
      <c r="C475" s="1" t="s">
        <v>2103</v>
      </c>
      <c r="D475" s="2">
        <v>0</v>
      </c>
      <c r="E475" s="2">
        <v>220</v>
      </c>
      <c r="F475" s="2">
        <v>220</v>
      </c>
      <c r="G475" s="2">
        <v>0</v>
      </c>
    </row>
    <row r="476" spans="1:7">
      <c r="A476" s="1">
        <v>20007524</v>
      </c>
      <c r="B476" s="1" t="s">
        <v>2580</v>
      </c>
      <c r="C476" s="1" t="s">
        <v>2103</v>
      </c>
      <c r="D476" s="2">
        <v>0</v>
      </c>
      <c r="E476" s="2">
        <v>226</v>
      </c>
      <c r="F476" s="2">
        <v>226</v>
      </c>
      <c r="G476" s="2">
        <v>0</v>
      </c>
    </row>
    <row r="477" spans="1:7">
      <c r="A477" s="1">
        <v>20007561</v>
      </c>
      <c r="B477" s="1" t="s">
        <v>2581</v>
      </c>
      <c r="C477" s="1" t="s">
        <v>2103</v>
      </c>
      <c r="D477" s="2">
        <v>0</v>
      </c>
      <c r="E477" s="2">
        <v>490</v>
      </c>
      <c r="F477" s="2">
        <v>490</v>
      </c>
      <c r="G477" s="2">
        <v>0</v>
      </c>
    </row>
    <row r="478" spans="1:7">
      <c r="A478" s="1">
        <v>20006418</v>
      </c>
      <c r="B478" s="1" t="s">
        <v>2582</v>
      </c>
      <c r="C478" s="1" t="s">
        <v>2103</v>
      </c>
      <c r="D478" s="2">
        <v>1255.02</v>
      </c>
      <c r="E478" s="2">
        <v>244.52</v>
      </c>
      <c r="F478" s="2">
        <v>1499.54</v>
      </c>
      <c r="G478" s="2">
        <v>0</v>
      </c>
    </row>
    <row r="479" spans="1:7">
      <c r="A479" s="1">
        <v>20007981</v>
      </c>
      <c r="B479" s="1" t="s">
        <v>2583</v>
      </c>
      <c r="C479" s="1" t="s">
        <v>2103</v>
      </c>
      <c r="D479" s="2">
        <v>187.11</v>
      </c>
      <c r="E479" s="2">
        <v>0</v>
      </c>
      <c r="F479" s="2">
        <v>0</v>
      </c>
      <c r="G479" s="2">
        <v>187.11</v>
      </c>
    </row>
    <row r="480" spans="1:7">
      <c r="A480" s="1">
        <v>20006749</v>
      </c>
      <c r="B480" s="1" t="s">
        <v>2584</v>
      </c>
      <c r="C480" s="1" t="s">
        <v>2103</v>
      </c>
      <c r="D480" s="2">
        <v>1476.79</v>
      </c>
      <c r="E480" s="2">
        <v>0</v>
      </c>
      <c r="F480" s="2">
        <v>0</v>
      </c>
      <c r="G480" s="2">
        <v>1476.79</v>
      </c>
    </row>
    <row r="481" spans="1:7">
      <c r="A481" s="1">
        <v>20007568</v>
      </c>
      <c r="B481" s="1" t="s">
        <v>2585</v>
      </c>
      <c r="C481" s="1" t="s">
        <v>2103</v>
      </c>
      <c r="D481" s="2">
        <v>0</v>
      </c>
      <c r="E481" s="2">
        <v>130</v>
      </c>
      <c r="F481" s="2">
        <v>130</v>
      </c>
      <c r="G481" s="2">
        <v>0</v>
      </c>
    </row>
    <row r="482" spans="1:7">
      <c r="A482" s="1">
        <v>20007462</v>
      </c>
      <c r="B482" s="1" t="s">
        <v>2586</v>
      </c>
      <c r="C482" s="1" t="s">
        <v>2103</v>
      </c>
      <c r="D482" s="2">
        <v>0</v>
      </c>
      <c r="E482" s="2">
        <v>54</v>
      </c>
      <c r="F482" s="2">
        <v>54</v>
      </c>
      <c r="G482" s="2">
        <v>0</v>
      </c>
    </row>
    <row r="483" spans="1:7">
      <c r="A483" s="1">
        <v>20007705</v>
      </c>
      <c r="B483" s="1" t="s">
        <v>2587</v>
      </c>
      <c r="C483" s="1" t="s">
        <v>2103</v>
      </c>
      <c r="D483" s="2">
        <v>0</v>
      </c>
      <c r="E483" s="2">
        <v>228.11</v>
      </c>
      <c r="F483" s="2">
        <v>133.25</v>
      </c>
      <c r="G483" s="2">
        <v>94.86</v>
      </c>
    </row>
    <row r="484" spans="1:7">
      <c r="A484" s="1">
        <v>20006445</v>
      </c>
      <c r="B484" s="1" t="s">
        <v>2588</v>
      </c>
      <c r="C484" s="1" t="s">
        <v>2103</v>
      </c>
      <c r="D484" s="2">
        <v>304.95</v>
      </c>
      <c r="E484" s="2">
        <v>248.47</v>
      </c>
      <c r="F484" s="2">
        <v>261.89</v>
      </c>
      <c r="G484" s="2">
        <v>291.52999999999997</v>
      </c>
    </row>
    <row r="485" spans="1:7">
      <c r="A485" s="1">
        <v>20007982</v>
      </c>
      <c r="B485" s="1" t="s">
        <v>2589</v>
      </c>
      <c r="C485" s="1" t="s">
        <v>2103</v>
      </c>
      <c r="D485" s="2">
        <v>5022.91</v>
      </c>
      <c r="E485" s="2">
        <v>0</v>
      </c>
      <c r="F485" s="2">
        <v>0</v>
      </c>
      <c r="G485" s="2">
        <v>5022.91</v>
      </c>
    </row>
    <row r="486" spans="1:7">
      <c r="A486" s="1">
        <v>20007465</v>
      </c>
      <c r="B486" s="1" t="s">
        <v>2590</v>
      </c>
      <c r="C486" s="1" t="s">
        <v>2103</v>
      </c>
      <c r="D486" s="2">
        <v>0</v>
      </c>
      <c r="E486" s="2">
        <v>108</v>
      </c>
      <c r="F486" s="2">
        <v>108</v>
      </c>
      <c r="G486" s="2">
        <v>0</v>
      </c>
    </row>
    <row r="487" spans="1:7">
      <c r="A487" s="1">
        <v>20006435</v>
      </c>
      <c r="B487" s="1" t="s">
        <v>2591</v>
      </c>
      <c r="C487" s="1" t="s">
        <v>2103</v>
      </c>
      <c r="D487" s="2">
        <v>19560.349999999999</v>
      </c>
      <c r="E487" s="2">
        <v>17658.25</v>
      </c>
      <c r="F487" s="2">
        <v>12207.47</v>
      </c>
      <c r="G487" s="2">
        <v>25011.13</v>
      </c>
    </row>
    <row r="488" spans="1:7">
      <c r="A488" s="1">
        <v>20006755</v>
      </c>
      <c r="B488" s="1" t="s">
        <v>2592</v>
      </c>
      <c r="C488" s="1" t="s">
        <v>2103</v>
      </c>
      <c r="D488" s="2">
        <v>784.47</v>
      </c>
      <c r="E488" s="2">
        <v>0</v>
      </c>
      <c r="F488" s="2">
        <v>0</v>
      </c>
      <c r="G488" s="2">
        <v>784.47</v>
      </c>
    </row>
    <row r="489" spans="1:7">
      <c r="A489" s="1">
        <v>20006434</v>
      </c>
      <c r="B489" s="1" t="s">
        <v>2593</v>
      </c>
      <c r="C489" s="1" t="s">
        <v>2103</v>
      </c>
      <c r="D489" s="2">
        <v>0</v>
      </c>
      <c r="E489" s="2">
        <v>640</v>
      </c>
      <c r="F489" s="2">
        <v>640</v>
      </c>
      <c r="G489" s="2">
        <v>0</v>
      </c>
    </row>
    <row r="490" spans="1:7">
      <c r="A490" s="1">
        <v>20006441</v>
      </c>
      <c r="B490" s="1" t="s">
        <v>2594</v>
      </c>
      <c r="C490" s="1" t="s">
        <v>2103</v>
      </c>
      <c r="D490" s="2">
        <v>1805.76</v>
      </c>
      <c r="E490" s="2">
        <v>6878.7</v>
      </c>
      <c r="F490" s="2">
        <v>3427.98</v>
      </c>
      <c r="G490" s="2">
        <v>5256.48</v>
      </c>
    </row>
    <row r="491" spans="1:7">
      <c r="A491" s="1">
        <v>20006925</v>
      </c>
      <c r="B491" s="1" t="s">
        <v>2595</v>
      </c>
      <c r="C491" s="1" t="s">
        <v>2103</v>
      </c>
      <c r="D491" s="2">
        <v>0</v>
      </c>
      <c r="E491" s="2">
        <v>200</v>
      </c>
      <c r="F491" s="2">
        <v>0</v>
      </c>
      <c r="G491" s="2">
        <v>200</v>
      </c>
    </row>
    <row r="492" spans="1:7">
      <c r="A492" s="1">
        <v>20006443</v>
      </c>
      <c r="B492" s="1" t="s">
        <v>2596</v>
      </c>
      <c r="C492" s="1" t="s">
        <v>2103</v>
      </c>
      <c r="D492" s="2">
        <v>1892.52</v>
      </c>
      <c r="E492" s="2">
        <v>0</v>
      </c>
      <c r="F492" s="2">
        <v>0</v>
      </c>
      <c r="G492" s="2">
        <v>1892.52</v>
      </c>
    </row>
    <row r="493" spans="1:7">
      <c r="A493" s="1">
        <v>20007983</v>
      </c>
      <c r="B493" s="1" t="s">
        <v>2597</v>
      </c>
      <c r="C493" s="1" t="s">
        <v>2103</v>
      </c>
      <c r="D493" s="2">
        <v>362.87</v>
      </c>
      <c r="E493" s="2">
        <v>0</v>
      </c>
      <c r="F493" s="2">
        <v>0</v>
      </c>
      <c r="G493" s="2">
        <v>362.87</v>
      </c>
    </row>
    <row r="494" spans="1:7">
      <c r="A494" s="1">
        <v>20006457</v>
      </c>
      <c r="B494" s="1" t="s">
        <v>2598</v>
      </c>
      <c r="C494" s="1" t="s">
        <v>2103</v>
      </c>
      <c r="D494" s="2">
        <v>265.86</v>
      </c>
      <c r="E494" s="2">
        <v>764.85</v>
      </c>
      <c r="F494" s="2">
        <v>897.78</v>
      </c>
      <c r="G494" s="2">
        <v>132.93</v>
      </c>
    </row>
    <row r="495" spans="1:7">
      <c r="A495" s="1">
        <v>20006454</v>
      </c>
      <c r="B495" s="1" t="s">
        <v>2599</v>
      </c>
      <c r="C495" s="1" t="s">
        <v>2103</v>
      </c>
      <c r="D495" s="2">
        <v>0</v>
      </c>
      <c r="E495" s="2">
        <v>304</v>
      </c>
      <c r="F495" s="2">
        <v>302</v>
      </c>
      <c r="G495" s="2">
        <v>2</v>
      </c>
    </row>
    <row r="496" spans="1:7">
      <c r="A496" s="1">
        <v>20007687</v>
      </c>
      <c r="B496" s="1" t="s">
        <v>2600</v>
      </c>
      <c r="C496" s="1" t="s">
        <v>2103</v>
      </c>
      <c r="D496" s="2">
        <v>0</v>
      </c>
      <c r="E496" s="2">
        <v>425.43</v>
      </c>
      <c r="F496" s="2">
        <v>0</v>
      </c>
      <c r="G496" s="2">
        <v>425.43</v>
      </c>
    </row>
    <row r="497" spans="1:7">
      <c r="A497" s="1">
        <v>20007453</v>
      </c>
      <c r="B497" s="1" t="s">
        <v>2601</v>
      </c>
      <c r="C497" s="1" t="s">
        <v>2103</v>
      </c>
      <c r="D497" s="2">
        <v>0</v>
      </c>
      <c r="E497" s="2">
        <v>432</v>
      </c>
      <c r="F497" s="2">
        <v>432</v>
      </c>
      <c r="G497" s="2">
        <v>0</v>
      </c>
    </row>
    <row r="498" spans="1:7">
      <c r="A498" s="1">
        <v>20006751</v>
      </c>
      <c r="B498" s="1" t="s">
        <v>2602</v>
      </c>
      <c r="C498" s="1" t="s">
        <v>2103</v>
      </c>
      <c r="D498" s="2">
        <v>142.41</v>
      </c>
      <c r="E498" s="2">
        <v>0</v>
      </c>
      <c r="F498" s="2">
        <v>0</v>
      </c>
      <c r="G498" s="2">
        <v>142.41</v>
      </c>
    </row>
    <row r="499" spans="1:7">
      <c r="A499" s="1">
        <v>20007600</v>
      </c>
      <c r="B499" s="1" t="s">
        <v>2603</v>
      </c>
      <c r="C499" s="1" t="s">
        <v>2103</v>
      </c>
      <c r="D499" s="2">
        <v>0</v>
      </c>
      <c r="E499" s="2">
        <v>1500</v>
      </c>
      <c r="F499" s="2">
        <v>1500</v>
      </c>
      <c r="G499" s="2">
        <v>0</v>
      </c>
    </row>
    <row r="500" spans="1:7">
      <c r="A500" s="1">
        <v>20007984</v>
      </c>
      <c r="B500" s="1" t="s">
        <v>2604</v>
      </c>
      <c r="C500" s="1" t="s">
        <v>2103</v>
      </c>
      <c r="D500" s="2">
        <v>8549.8799999999992</v>
      </c>
      <c r="E500" s="2">
        <v>0</v>
      </c>
      <c r="F500" s="2">
        <v>0</v>
      </c>
      <c r="G500" s="2">
        <v>8549.8799999999992</v>
      </c>
    </row>
    <row r="501" spans="1:7">
      <c r="A501" s="1">
        <v>20006480</v>
      </c>
      <c r="B501" s="1" t="s">
        <v>2605</v>
      </c>
      <c r="C501" s="1" t="s">
        <v>2103</v>
      </c>
      <c r="D501" s="2">
        <v>13348.14</v>
      </c>
      <c r="E501" s="2">
        <v>17658.25</v>
      </c>
      <c r="F501" s="2">
        <v>20999.69</v>
      </c>
      <c r="G501" s="2">
        <v>10006.700000000001</v>
      </c>
    </row>
    <row r="502" spans="1:7">
      <c r="A502" s="1">
        <v>20006765</v>
      </c>
      <c r="B502" s="1" t="s">
        <v>2606</v>
      </c>
      <c r="C502" s="1" t="s">
        <v>2103</v>
      </c>
      <c r="D502" s="2">
        <v>340.03</v>
      </c>
      <c r="E502" s="2">
        <v>0</v>
      </c>
      <c r="F502" s="2">
        <v>0</v>
      </c>
      <c r="G502" s="2">
        <v>340.03</v>
      </c>
    </row>
    <row r="503" spans="1:7">
      <c r="A503" s="1">
        <v>20006483</v>
      </c>
      <c r="B503" s="1" t="s">
        <v>2607</v>
      </c>
      <c r="C503" s="1" t="s">
        <v>2103</v>
      </c>
      <c r="D503" s="2">
        <v>2949.69</v>
      </c>
      <c r="E503" s="2">
        <v>0</v>
      </c>
      <c r="F503" s="2">
        <v>0</v>
      </c>
      <c r="G503" s="2">
        <v>2949.69</v>
      </c>
    </row>
    <row r="504" spans="1:7">
      <c r="A504" s="1">
        <v>20007985</v>
      </c>
      <c r="B504" s="1" t="s">
        <v>2608</v>
      </c>
      <c r="C504" s="1" t="s">
        <v>2103</v>
      </c>
      <c r="D504" s="2">
        <v>165.99</v>
      </c>
      <c r="E504" s="2">
        <v>0</v>
      </c>
      <c r="F504" s="2">
        <v>0</v>
      </c>
      <c r="G504" s="2">
        <v>165.99</v>
      </c>
    </row>
    <row r="505" spans="1:7">
      <c r="A505" s="1">
        <v>20006481</v>
      </c>
      <c r="B505" s="1" t="s">
        <v>2609</v>
      </c>
      <c r="C505" s="1" t="s">
        <v>2103</v>
      </c>
      <c r="D505" s="2">
        <v>0</v>
      </c>
      <c r="E505" s="2">
        <v>324</v>
      </c>
      <c r="F505" s="2">
        <v>324</v>
      </c>
      <c r="G505" s="2">
        <v>0</v>
      </c>
    </row>
    <row r="506" spans="1:7">
      <c r="A506" s="1">
        <v>20007733</v>
      </c>
      <c r="B506" s="1" t="s">
        <v>2610</v>
      </c>
      <c r="C506" s="1" t="s">
        <v>2103</v>
      </c>
      <c r="D506" s="2">
        <v>0</v>
      </c>
      <c r="E506" s="2">
        <v>432</v>
      </c>
      <c r="F506" s="2">
        <v>432</v>
      </c>
      <c r="G506" s="2">
        <v>0</v>
      </c>
    </row>
    <row r="507" spans="1:7">
      <c r="A507" s="1">
        <v>20006471</v>
      </c>
      <c r="B507" s="1" t="s">
        <v>2611</v>
      </c>
      <c r="C507" s="1" t="s">
        <v>2103</v>
      </c>
      <c r="D507" s="2">
        <v>1498.99</v>
      </c>
      <c r="E507" s="2">
        <v>17649.849999999999</v>
      </c>
      <c r="F507" s="2">
        <v>16199.15</v>
      </c>
      <c r="G507" s="2">
        <v>2949.69</v>
      </c>
    </row>
    <row r="508" spans="1:7">
      <c r="A508" s="1">
        <v>20006470</v>
      </c>
      <c r="B508" s="1" t="s">
        <v>2612</v>
      </c>
      <c r="C508" s="1" t="s">
        <v>2103</v>
      </c>
      <c r="D508" s="2">
        <v>1046.3900000000001</v>
      </c>
      <c r="E508" s="2">
        <v>12320.85</v>
      </c>
      <c r="F508" s="2">
        <v>11308.15</v>
      </c>
      <c r="G508" s="2">
        <v>2059.09</v>
      </c>
    </row>
    <row r="509" spans="1:7">
      <c r="A509" s="1">
        <v>20007520</v>
      </c>
      <c r="B509" s="1" t="s">
        <v>2613</v>
      </c>
      <c r="C509" s="1" t="s">
        <v>2103</v>
      </c>
      <c r="D509" s="2">
        <v>0</v>
      </c>
      <c r="E509" s="2">
        <v>97</v>
      </c>
      <c r="F509" s="2">
        <v>97</v>
      </c>
      <c r="G509" s="2">
        <v>0</v>
      </c>
    </row>
    <row r="510" spans="1:7">
      <c r="A510" s="1">
        <v>20006484</v>
      </c>
      <c r="B510" s="1" t="s">
        <v>2614</v>
      </c>
      <c r="C510" s="1" t="s">
        <v>2103</v>
      </c>
      <c r="D510" s="2">
        <v>342</v>
      </c>
      <c r="E510" s="2">
        <v>0</v>
      </c>
      <c r="F510" s="2">
        <v>0</v>
      </c>
      <c r="G510" s="2">
        <v>342</v>
      </c>
    </row>
    <row r="511" spans="1:7">
      <c r="A511" s="1">
        <v>20007643</v>
      </c>
      <c r="B511" s="1" t="s">
        <v>2615</v>
      </c>
      <c r="C511" s="1" t="s">
        <v>2103</v>
      </c>
      <c r="D511" s="2">
        <v>0</v>
      </c>
      <c r="E511" s="2">
        <v>8482.8799999999992</v>
      </c>
      <c r="F511" s="2">
        <v>5533.19</v>
      </c>
      <c r="G511" s="2">
        <v>2949.69</v>
      </c>
    </row>
    <row r="512" spans="1:7">
      <c r="A512" s="1">
        <v>20006472</v>
      </c>
      <c r="B512" s="1" t="s">
        <v>2616</v>
      </c>
      <c r="C512" s="1" t="s">
        <v>2103</v>
      </c>
      <c r="D512" s="2">
        <v>1498.99</v>
      </c>
      <c r="E512" s="2">
        <v>17651.95</v>
      </c>
      <c r="F512" s="2">
        <v>17647.96</v>
      </c>
      <c r="G512" s="2">
        <v>1502.98</v>
      </c>
    </row>
    <row r="513" spans="1:7">
      <c r="A513" s="1">
        <v>20006489</v>
      </c>
      <c r="B513" s="1" t="s">
        <v>2617</v>
      </c>
      <c r="C513" s="1" t="s">
        <v>2103</v>
      </c>
      <c r="D513" s="2">
        <v>10186.39</v>
      </c>
      <c r="E513" s="2">
        <v>1763.6</v>
      </c>
      <c r="F513" s="2">
        <v>0</v>
      </c>
      <c r="G513" s="2">
        <v>11949.99</v>
      </c>
    </row>
    <row r="514" spans="1:7">
      <c r="A514" s="1">
        <v>20007501</v>
      </c>
      <c r="B514" s="1" t="s">
        <v>2618</v>
      </c>
      <c r="C514" s="1" t="s">
        <v>2103</v>
      </c>
      <c r="D514" s="2">
        <v>0</v>
      </c>
      <c r="E514" s="2">
        <v>220</v>
      </c>
      <c r="F514" s="2">
        <v>220</v>
      </c>
      <c r="G514" s="2">
        <v>0</v>
      </c>
    </row>
    <row r="515" spans="1:7">
      <c r="A515" s="1">
        <v>20006393</v>
      </c>
      <c r="B515" s="1" t="s">
        <v>2619</v>
      </c>
      <c r="C515" s="1" t="s">
        <v>2103</v>
      </c>
      <c r="D515" s="2">
        <v>0</v>
      </c>
      <c r="E515" s="2">
        <v>765</v>
      </c>
      <c r="F515" s="2">
        <v>765</v>
      </c>
      <c r="G515" s="2">
        <v>0</v>
      </c>
    </row>
    <row r="516" spans="1:7">
      <c r="A516" s="1">
        <v>20006368</v>
      </c>
      <c r="B516" s="1" t="s">
        <v>2620</v>
      </c>
      <c r="C516" s="1" t="s">
        <v>2103</v>
      </c>
      <c r="D516" s="2">
        <v>0</v>
      </c>
      <c r="E516" s="2">
        <v>320</v>
      </c>
      <c r="F516" s="2">
        <v>320</v>
      </c>
      <c r="G516" s="2">
        <v>0</v>
      </c>
    </row>
    <row r="517" spans="1:7">
      <c r="A517" s="1">
        <v>20007841</v>
      </c>
      <c r="B517" s="1" t="s">
        <v>2621</v>
      </c>
      <c r="C517" s="1" t="s">
        <v>2103</v>
      </c>
      <c r="D517" s="2">
        <v>0</v>
      </c>
      <c r="E517" s="2">
        <v>3117.39</v>
      </c>
      <c r="F517" s="2">
        <v>1470.83</v>
      </c>
      <c r="G517" s="2">
        <v>1646.56</v>
      </c>
    </row>
    <row r="518" spans="1:7">
      <c r="A518" s="1">
        <v>20006905</v>
      </c>
      <c r="B518" s="1" t="s">
        <v>2622</v>
      </c>
      <c r="C518" s="1" t="s">
        <v>2103</v>
      </c>
      <c r="D518" s="2">
        <v>2658.06</v>
      </c>
      <c r="E518" s="2">
        <v>0</v>
      </c>
      <c r="F518" s="2">
        <v>0</v>
      </c>
      <c r="G518" s="2">
        <v>2658.06</v>
      </c>
    </row>
    <row r="519" spans="1:7">
      <c r="A519" s="1">
        <v>20006555</v>
      </c>
      <c r="B519" s="1" t="s">
        <v>2623</v>
      </c>
      <c r="C519" s="1" t="s">
        <v>2103</v>
      </c>
      <c r="D519" s="2">
        <v>0</v>
      </c>
      <c r="E519" s="2">
        <v>373.25</v>
      </c>
      <c r="F519" s="2">
        <v>373.25</v>
      </c>
      <c r="G519" s="2">
        <v>0</v>
      </c>
    </row>
    <row r="520" spans="1:7">
      <c r="A520" s="1">
        <v>20007571</v>
      </c>
      <c r="B520" s="1" t="s">
        <v>2624</v>
      </c>
      <c r="C520" s="1" t="s">
        <v>2103</v>
      </c>
      <c r="D520" s="2">
        <v>0</v>
      </c>
      <c r="E520" s="2">
        <v>105</v>
      </c>
      <c r="F520" s="2">
        <v>105</v>
      </c>
      <c r="G520" s="2">
        <v>0</v>
      </c>
    </row>
    <row r="521" spans="1:7">
      <c r="A521" s="1">
        <v>20007595</v>
      </c>
      <c r="B521" s="1" t="s">
        <v>2625</v>
      </c>
      <c r="C521" s="1" t="s">
        <v>2103</v>
      </c>
      <c r="D521" s="2">
        <v>0</v>
      </c>
      <c r="E521" s="2">
        <v>50</v>
      </c>
      <c r="F521" s="2">
        <v>50</v>
      </c>
      <c r="G521" s="2">
        <v>0</v>
      </c>
    </row>
    <row r="522" spans="1:7">
      <c r="A522" s="1">
        <v>20006562</v>
      </c>
      <c r="B522" s="1" t="s">
        <v>2626</v>
      </c>
      <c r="C522" s="1" t="s">
        <v>2103</v>
      </c>
      <c r="D522" s="2">
        <v>47557.52</v>
      </c>
      <c r="E522" s="2">
        <v>11315.86</v>
      </c>
      <c r="F522" s="2">
        <v>49671.14</v>
      </c>
      <c r="G522" s="2">
        <v>9202.24</v>
      </c>
    </row>
    <row r="523" spans="1:7">
      <c r="A523" s="1">
        <v>20006564</v>
      </c>
      <c r="B523" s="1" t="s">
        <v>2627</v>
      </c>
      <c r="C523" s="1" t="s">
        <v>2103</v>
      </c>
      <c r="D523" s="2">
        <v>0</v>
      </c>
      <c r="E523" s="2">
        <v>401</v>
      </c>
      <c r="F523" s="2">
        <v>387</v>
      </c>
      <c r="G523" s="2">
        <v>14</v>
      </c>
    </row>
    <row r="524" spans="1:7">
      <c r="A524" s="1">
        <v>20006563</v>
      </c>
      <c r="B524" s="1" t="s">
        <v>2628</v>
      </c>
      <c r="C524" s="1" t="s">
        <v>2103</v>
      </c>
      <c r="D524" s="2">
        <v>0</v>
      </c>
      <c r="E524" s="2">
        <v>120</v>
      </c>
      <c r="F524" s="2">
        <v>0</v>
      </c>
      <c r="G524" s="2">
        <v>120</v>
      </c>
    </row>
    <row r="525" spans="1:7">
      <c r="A525" s="1">
        <v>20006561</v>
      </c>
      <c r="B525" s="1" t="s">
        <v>2629</v>
      </c>
      <c r="C525" s="1" t="s">
        <v>2103</v>
      </c>
      <c r="D525" s="2">
        <v>0</v>
      </c>
      <c r="E525" s="2">
        <v>170</v>
      </c>
      <c r="F525" s="2">
        <v>170</v>
      </c>
      <c r="G525" s="2">
        <v>0</v>
      </c>
    </row>
    <row r="526" spans="1:7">
      <c r="A526" s="1">
        <v>20006652</v>
      </c>
      <c r="B526" s="1" t="s">
        <v>2630</v>
      </c>
      <c r="C526" s="1" t="s">
        <v>2103</v>
      </c>
      <c r="D526" s="2">
        <v>2997.98</v>
      </c>
      <c r="E526" s="2">
        <v>17649.849999999999</v>
      </c>
      <c r="F526" s="2">
        <v>14698.16</v>
      </c>
      <c r="G526" s="2">
        <v>5949.67</v>
      </c>
    </row>
    <row r="527" spans="1:7">
      <c r="A527" s="1">
        <v>20007645</v>
      </c>
      <c r="B527" s="1" t="s">
        <v>2631</v>
      </c>
      <c r="C527" s="1" t="s">
        <v>2103</v>
      </c>
      <c r="D527" s="2">
        <v>0</v>
      </c>
      <c r="E527" s="2">
        <v>774.64</v>
      </c>
      <c r="F527" s="2">
        <v>774.64</v>
      </c>
      <c r="G527" s="2">
        <v>0</v>
      </c>
    </row>
    <row r="528" spans="1:7">
      <c r="A528" s="1">
        <v>20006492</v>
      </c>
      <c r="B528" s="1" t="s">
        <v>2632</v>
      </c>
      <c r="C528" s="1" t="s">
        <v>2103</v>
      </c>
      <c r="D528" s="2">
        <v>0</v>
      </c>
      <c r="E528" s="2">
        <v>8665.1</v>
      </c>
      <c r="F528" s="2">
        <v>8665.1</v>
      </c>
      <c r="G528" s="2">
        <v>0</v>
      </c>
    </row>
    <row r="529" spans="1:7">
      <c r="A529" s="1">
        <v>20006493</v>
      </c>
      <c r="B529" s="1" t="s">
        <v>2633</v>
      </c>
      <c r="C529" s="1" t="s">
        <v>2103</v>
      </c>
      <c r="D529" s="2">
        <v>887.36</v>
      </c>
      <c r="E529" s="2">
        <v>10448.4</v>
      </c>
      <c r="F529" s="2">
        <v>9589.6</v>
      </c>
      <c r="G529" s="2">
        <v>1746.16</v>
      </c>
    </row>
    <row r="530" spans="1:7">
      <c r="A530" s="1">
        <v>20006494</v>
      </c>
      <c r="B530" s="1" t="s">
        <v>2634</v>
      </c>
      <c r="C530" s="1" t="s">
        <v>2103</v>
      </c>
      <c r="D530" s="2">
        <v>0</v>
      </c>
      <c r="E530" s="2">
        <v>8665.1</v>
      </c>
      <c r="F530" s="2">
        <v>8665.1</v>
      </c>
      <c r="G530" s="2">
        <v>0</v>
      </c>
    </row>
    <row r="531" spans="1:7">
      <c r="A531" s="1">
        <v>20006498</v>
      </c>
      <c r="B531" s="1" t="s">
        <v>2635</v>
      </c>
      <c r="C531" s="1" t="s">
        <v>2103</v>
      </c>
      <c r="D531" s="2">
        <v>1499.69</v>
      </c>
      <c r="E531" s="2">
        <v>17658.25</v>
      </c>
      <c r="F531" s="2">
        <v>13207.47</v>
      </c>
      <c r="G531" s="2">
        <v>5950.47</v>
      </c>
    </row>
    <row r="532" spans="1:7">
      <c r="A532" s="1">
        <v>20007700</v>
      </c>
      <c r="B532" s="1" t="s">
        <v>2636</v>
      </c>
      <c r="C532" s="1" t="s">
        <v>2103</v>
      </c>
      <c r="D532" s="2">
        <v>0</v>
      </c>
      <c r="E532" s="2">
        <v>62</v>
      </c>
      <c r="F532" s="2">
        <v>0</v>
      </c>
      <c r="G532" s="2">
        <v>62</v>
      </c>
    </row>
    <row r="533" spans="1:7">
      <c r="A533" s="1">
        <v>20006509</v>
      </c>
      <c r="B533" s="1" t="s">
        <v>2637</v>
      </c>
      <c r="C533" s="1" t="s">
        <v>2103</v>
      </c>
      <c r="D533" s="2">
        <v>0</v>
      </c>
      <c r="E533" s="2">
        <v>180</v>
      </c>
      <c r="F533" s="2">
        <v>180</v>
      </c>
      <c r="G533" s="2">
        <v>0</v>
      </c>
    </row>
    <row r="534" spans="1:7">
      <c r="A534" s="1">
        <v>20006510</v>
      </c>
      <c r="B534" s="1" t="s">
        <v>2638</v>
      </c>
      <c r="C534" s="1" t="s">
        <v>2103</v>
      </c>
      <c r="D534" s="2">
        <v>0</v>
      </c>
      <c r="E534" s="2">
        <v>262</v>
      </c>
      <c r="F534" s="2">
        <v>262</v>
      </c>
      <c r="G534" s="2">
        <v>0</v>
      </c>
    </row>
    <row r="535" spans="1:7">
      <c r="A535" s="1">
        <v>20006501</v>
      </c>
      <c r="B535" s="1" t="s">
        <v>2639</v>
      </c>
      <c r="C535" s="1" t="s">
        <v>2103</v>
      </c>
      <c r="D535" s="2">
        <v>1499.69</v>
      </c>
      <c r="E535" s="2">
        <v>17658.25</v>
      </c>
      <c r="F535" s="2">
        <v>16206.85</v>
      </c>
      <c r="G535" s="2">
        <v>2951.09</v>
      </c>
    </row>
    <row r="536" spans="1:7">
      <c r="A536" s="1">
        <v>20006511</v>
      </c>
      <c r="B536" s="1" t="s">
        <v>2640</v>
      </c>
      <c r="C536" s="1" t="s">
        <v>2103</v>
      </c>
      <c r="D536" s="2">
        <v>0</v>
      </c>
      <c r="E536" s="2">
        <v>420</v>
      </c>
      <c r="F536" s="2">
        <v>420</v>
      </c>
      <c r="G536" s="2">
        <v>0</v>
      </c>
    </row>
    <row r="537" spans="1:7">
      <c r="A537" s="1">
        <v>20007519</v>
      </c>
      <c r="B537" s="1" t="s">
        <v>2641</v>
      </c>
      <c r="C537" s="1" t="s">
        <v>2103</v>
      </c>
      <c r="D537" s="2">
        <v>0</v>
      </c>
      <c r="E537" s="2">
        <v>226</v>
      </c>
      <c r="F537" s="2">
        <v>226</v>
      </c>
      <c r="G537" s="2">
        <v>0</v>
      </c>
    </row>
    <row r="538" spans="1:7">
      <c r="A538" s="1">
        <v>20007249</v>
      </c>
      <c r="B538" s="1" t="s">
        <v>2642</v>
      </c>
      <c r="C538" s="1" t="s">
        <v>2103</v>
      </c>
      <c r="D538" s="2">
        <v>0</v>
      </c>
      <c r="E538" s="2">
        <v>14909.66</v>
      </c>
      <c r="F538" s="2">
        <v>11537.77</v>
      </c>
      <c r="G538" s="2">
        <v>3371.89</v>
      </c>
    </row>
    <row r="539" spans="1:7">
      <c r="A539" s="1">
        <v>20006517</v>
      </c>
      <c r="B539" s="1" t="s">
        <v>2643</v>
      </c>
      <c r="C539" s="1" t="s">
        <v>2103</v>
      </c>
      <c r="D539" s="2">
        <v>268.10000000000002</v>
      </c>
      <c r="E539" s="2">
        <v>452.2</v>
      </c>
      <c r="F539" s="2">
        <v>416.2</v>
      </c>
      <c r="G539" s="2">
        <v>304.10000000000002</v>
      </c>
    </row>
    <row r="540" spans="1:7">
      <c r="A540" s="1">
        <v>20006516</v>
      </c>
      <c r="B540" s="1" t="s">
        <v>2644</v>
      </c>
      <c r="C540" s="1" t="s">
        <v>2103</v>
      </c>
      <c r="D540" s="2">
        <v>1046.3900000000001</v>
      </c>
      <c r="E540" s="2">
        <v>12320.85</v>
      </c>
      <c r="F540" s="2">
        <v>11308.15</v>
      </c>
      <c r="G540" s="2">
        <v>2059.09</v>
      </c>
    </row>
    <row r="541" spans="1:7">
      <c r="A541" s="1">
        <v>20006523</v>
      </c>
      <c r="B541" s="1" t="s">
        <v>2645</v>
      </c>
      <c r="C541" s="1" t="s">
        <v>2103</v>
      </c>
      <c r="D541" s="2">
        <v>0</v>
      </c>
      <c r="E541" s="2">
        <v>420</v>
      </c>
      <c r="F541" s="2">
        <v>420</v>
      </c>
      <c r="G541" s="2">
        <v>0</v>
      </c>
    </row>
    <row r="542" spans="1:7">
      <c r="A542" s="1">
        <v>20006531</v>
      </c>
      <c r="B542" s="1" t="s">
        <v>2646</v>
      </c>
      <c r="C542" s="1" t="s">
        <v>2103</v>
      </c>
      <c r="D542" s="2">
        <v>0</v>
      </c>
      <c r="E542" s="2">
        <v>290</v>
      </c>
      <c r="F542" s="2">
        <v>190</v>
      </c>
      <c r="G542" s="2">
        <v>100</v>
      </c>
    </row>
    <row r="543" spans="1:7">
      <c r="A543" s="1">
        <v>20006533</v>
      </c>
      <c r="B543" s="1" t="s">
        <v>2647</v>
      </c>
      <c r="C543" s="1" t="s">
        <v>2103</v>
      </c>
      <c r="D543" s="2">
        <v>726.35</v>
      </c>
      <c r="E543" s="2">
        <v>17651.849999999999</v>
      </c>
      <c r="F543" s="2">
        <v>13203.17</v>
      </c>
      <c r="G543" s="2">
        <v>5175.03</v>
      </c>
    </row>
    <row r="544" spans="1:7">
      <c r="A544" s="1">
        <v>20006534</v>
      </c>
      <c r="B544" s="1" t="s">
        <v>2648</v>
      </c>
      <c r="C544" s="1" t="s">
        <v>2103</v>
      </c>
      <c r="D544" s="2">
        <v>215.95</v>
      </c>
      <c r="E544" s="2">
        <v>0</v>
      </c>
      <c r="F544" s="2">
        <v>215.95</v>
      </c>
      <c r="G544" s="2">
        <v>0</v>
      </c>
    </row>
    <row r="545" spans="1:7">
      <c r="A545" s="1">
        <v>20006535</v>
      </c>
      <c r="B545" s="1" t="s">
        <v>2649</v>
      </c>
      <c r="C545" s="1" t="s">
        <v>2103</v>
      </c>
      <c r="D545" s="2">
        <v>0</v>
      </c>
      <c r="E545" s="2">
        <v>97</v>
      </c>
      <c r="F545" s="2">
        <v>97</v>
      </c>
      <c r="G545" s="2">
        <v>0</v>
      </c>
    </row>
    <row r="546" spans="1:7">
      <c r="A546" s="1">
        <v>20006490</v>
      </c>
      <c r="B546" s="1" t="s">
        <v>2650</v>
      </c>
      <c r="C546" s="1" t="s">
        <v>2103</v>
      </c>
      <c r="D546" s="2">
        <v>566.59</v>
      </c>
      <c r="E546" s="2">
        <v>6671.75</v>
      </c>
      <c r="F546" s="2">
        <v>6123.35</v>
      </c>
      <c r="G546" s="2">
        <v>1114.99</v>
      </c>
    </row>
    <row r="547" spans="1:7">
      <c r="A547" s="1">
        <v>20007688</v>
      </c>
      <c r="B547" s="1" t="s">
        <v>2651</v>
      </c>
      <c r="C547" s="1" t="s">
        <v>2103</v>
      </c>
      <c r="D547" s="2">
        <v>0</v>
      </c>
      <c r="E547" s="2">
        <v>70.56</v>
      </c>
      <c r="F547" s="2">
        <v>0</v>
      </c>
      <c r="G547" s="2">
        <v>70.56</v>
      </c>
    </row>
    <row r="548" spans="1:7">
      <c r="A548" s="1">
        <v>20006495</v>
      </c>
      <c r="B548" s="1" t="s">
        <v>2652</v>
      </c>
      <c r="C548" s="1" t="s">
        <v>2103</v>
      </c>
      <c r="D548" s="2">
        <v>0</v>
      </c>
      <c r="E548" s="2">
        <v>216</v>
      </c>
      <c r="F548" s="2">
        <v>216</v>
      </c>
      <c r="G548" s="2">
        <v>0</v>
      </c>
    </row>
    <row r="549" spans="1:7">
      <c r="A549" s="1">
        <v>20007664</v>
      </c>
      <c r="B549" s="1" t="s">
        <v>2653</v>
      </c>
      <c r="C549" s="1" t="s">
        <v>2103</v>
      </c>
      <c r="D549" s="2">
        <v>787.42</v>
      </c>
      <c r="E549" s="2">
        <v>0</v>
      </c>
      <c r="F549" s="2">
        <v>784.72</v>
      </c>
      <c r="G549" s="2">
        <v>2.7</v>
      </c>
    </row>
    <row r="550" spans="1:7">
      <c r="A550" s="1">
        <v>20006502</v>
      </c>
      <c r="B550" s="1" t="s">
        <v>2654</v>
      </c>
      <c r="C550" s="1" t="s">
        <v>2103</v>
      </c>
      <c r="D550" s="2">
        <v>622</v>
      </c>
      <c r="E550" s="2">
        <v>7324</v>
      </c>
      <c r="F550" s="2">
        <v>6722</v>
      </c>
      <c r="G550" s="2">
        <v>1224</v>
      </c>
    </row>
    <row r="551" spans="1:7">
      <c r="A551" s="1">
        <v>20006503</v>
      </c>
      <c r="B551" s="1" t="s">
        <v>2655</v>
      </c>
      <c r="C551" s="1" t="s">
        <v>2103</v>
      </c>
      <c r="D551" s="2">
        <v>106.4</v>
      </c>
      <c r="E551" s="2">
        <v>743.4</v>
      </c>
      <c r="F551" s="2">
        <v>237.1</v>
      </c>
      <c r="G551" s="2">
        <v>612.70000000000005</v>
      </c>
    </row>
    <row r="552" spans="1:7">
      <c r="A552" s="1">
        <v>20006504</v>
      </c>
      <c r="B552" s="1" t="s">
        <v>2656</v>
      </c>
      <c r="C552" s="1" t="s">
        <v>2103</v>
      </c>
      <c r="D552" s="2">
        <v>243.45</v>
      </c>
      <c r="E552" s="2">
        <v>0</v>
      </c>
      <c r="F552" s="2">
        <v>0</v>
      </c>
      <c r="G552" s="2">
        <v>243.45</v>
      </c>
    </row>
    <row r="553" spans="1:7">
      <c r="A553" s="1">
        <v>20006771</v>
      </c>
      <c r="B553" s="1" t="s">
        <v>2657</v>
      </c>
      <c r="C553" s="1" t="s">
        <v>2103</v>
      </c>
      <c r="D553" s="2">
        <v>3812.94</v>
      </c>
      <c r="E553" s="2">
        <v>0</v>
      </c>
      <c r="F553" s="2">
        <v>0</v>
      </c>
      <c r="G553" s="2">
        <v>3812.94</v>
      </c>
    </row>
    <row r="554" spans="1:7">
      <c r="A554" s="1">
        <v>20006514</v>
      </c>
      <c r="B554" s="1" t="s">
        <v>2658</v>
      </c>
      <c r="C554" s="1" t="s">
        <v>2103</v>
      </c>
      <c r="D554" s="2">
        <v>1798.14</v>
      </c>
      <c r="E554" s="2">
        <v>21172.799999999999</v>
      </c>
      <c r="F554" s="2">
        <v>19431.900000000001</v>
      </c>
      <c r="G554" s="2">
        <v>3539.04</v>
      </c>
    </row>
    <row r="555" spans="1:7">
      <c r="A555" s="1">
        <v>20006513</v>
      </c>
      <c r="B555" s="1" t="s">
        <v>2659</v>
      </c>
      <c r="C555" s="1" t="s">
        <v>2103</v>
      </c>
      <c r="D555" s="2">
        <v>0</v>
      </c>
      <c r="E555" s="2">
        <v>130</v>
      </c>
      <c r="F555" s="2">
        <v>130</v>
      </c>
      <c r="G555" s="2">
        <v>0</v>
      </c>
    </row>
    <row r="556" spans="1:7">
      <c r="A556" s="1">
        <v>20007848</v>
      </c>
      <c r="B556" s="1" t="s">
        <v>2660</v>
      </c>
      <c r="C556" s="1" t="s">
        <v>2103</v>
      </c>
      <c r="D556" s="2">
        <v>0</v>
      </c>
      <c r="E556" s="2">
        <v>1450.7</v>
      </c>
      <c r="F556" s="2">
        <v>0</v>
      </c>
      <c r="G556" s="2">
        <v>1450.7</v>
      </c>
    </row>
    <row r="557" spans="1:7">
      <c r="A557" s="1">
        <v>20006521</v>
      </c>
      <c r="B557" s="1" t="s">
        <v>2661</v>
      </c>
      <c r="C557" s="1" t="s">
        <v>2103</v>
      </c>
      <c r="D557" s="2">
        <v>1499.69</v>
      </c>
      <c r="E557" s="2">
        <v>17658.25</v>
      </c>
      <c r="F557" s="2">
        <v>16206.85</v>
      </c>
      <c r="G557" s="2">
        <v>2951.09</v>
      </c>
    </row>
    <row r="558" spans="1:7">
      <c r="A558" s="1">
        <v>20006528</v>
      </c>
      <c r="B558" s="1" t="s">
        <v>2662</v>
      </c>
      <c r="C558" s="1" t="s">
        <v>2103</v>
      </c>
      <c r="D558" s="2">
        <v>2949.69</v>
      </c>
      <c r="E558" s="2">
        <v>17649.849999999999</v>
      </c>
      <c r="F558" s="2">
        <v>16150.86</v>
      </c>
      <c r="G558" s="2">
        <v>4448.68</v>
      </c>
    </row>
    <row r="559" spans="1:7">
      <c r="A559" s="1">
        <v>20006527</v>
      </c>
      <c r="B559" s="1" t="s">
        <v>2663</v>
      </c>
      <c r="C559" s="1" t="s">
        <v>2103</v>
      </c>
      <c r="D559" s="2">
        <v>0</v>
      </c>
      <c r="E559" s="2">
        <v>320</v>
      </c>
      <c r="F559" s="2">
        <v>0</v>
      </c>
      <c r="G559" s="2">
        <v>320</v>
      </c>
    </row>
    <row r="560" spans="1:7">
      <c r="A560" s="1">
        <v>20007470</v>
      </c>
      <c r="B560" s="1" t="s">
        <v>2664</v>
      </c>
      <c r="C560" s="1" t="s">
        <v>2103</v>
      </c>
      <c r="D560" s="2">
        <v>0</v>
      </c>
      <c r="E560" s="2">
        <v>302</v>
      </c>
      <c r="F560" s="2">
        <v>302</v>
      </c>
      <c r="G560" s="2">
        <v>0</v>
      </c>
    </row>
    <row r="561" spans="1:7">
      <c r="A561" s="1">
        <v>20006914</v>
      </c>
      <c r="B561" s="1" t="s">
        <v>2665</v>
      </c>
      <c r="C561" s="1" t="s">
        <v>2103</v>
      </c>
      <c r="D561" s="2">
        <v>15</v>
      </c>
      <c r="E561" s="2">
        <v>0</v>
      </c>
      <c r="F561" s="2">
        <v>0</v>
      </c>
      <c r="G561" s="2">
        <v>15</v>
      </c>
    </row>
    <row r="562" spans="1:7">
      <c r="A562" s="1">
        <v>20006776</v>
      </c>
      <c r="B562" s="1" t="s">
        <v>2666</v>
      </c>
      <c r="C562" s="1" t="s">
        <v>2103</v>
      </c>
      <c r="D562" s="2">
        <v>123.96</v>
      </c>
      <c r="E562" s="2">
        <v>0</v>
      </c>
      <c r="F562" s="2">
        <v>0</v>
      </c>
      <c r="G562" s="2">
        <v>123.96</v>
      </c>
    </row>
    <row r="563" spans="1:7">
      <c r="A563" s="1">
        <v>20006540</v>
      </c>
      <c r="B563" s="1" t="s">
        <v>2667</v>
      </c>
      <c r="C563" s="1" t="s">
        <v>2103</v>
      </c>
      <c r="D563" s="2">
        <v>0</v>
      </c>
      <c r="E563" s="2">
        <v>80</v>
      </c>
      <c r="F563" s="2">
        <v>80</v>
      </c>
      <c r="G563" s="2">
        <v>0</v>
      </c>
    </row>
    <row r="564" spans="1:7">
      <c r="A564" s="1">
        <v>20006904</v>
      </c>
      <c r="B564" s="1" t="s">
        <v>2668</v>
      </c>
      <c r="C564" s="1" t="s">
        <v>2103</v>
      </c>
      <c r="D564" s="2">
        <v>133.85</v>
      </c>
      <c r="E564" s="2">
        <v>0</v>
      </c>
      <c r="F564" s="2">
        <v>0</v>
      </c>
      <c r="G564" s="2">
        <v>133.85</v>
      </c>
    </row>
    <row r="565" spans="1:7">
      <c r="A565" s="1">
        <v>20006775</v>
      </c>
      <c r="B565" s="1" t="s">
        <v>2669</v>
      </c>
      <c r="C565" s="1" t="s">
        <v>2103</v>
      </c>
      <c r="D565" s="2">
        <v>11849.54</v>
      </c>
      <c r="E565" s="2">
        <v>0</v>
      </c>
      <c r="F565" s="2">
        <v>0</v>
      </c>
      <c r="G565" s="2">
        <v>11849.54</v>
      </c>
    </row>
    <row r="566" spans="1:7">
      <c r="A566" s="1">
        <v>20007553</v>
      </c>
      <c r="B566" s="1" t="s">
        <v>2670</v>
      </c>
      <c r="C566" s="1" t="s">
        <v>2103</v>
      </c>
      <c r="D566" s="2">
        <v>0</v>
      </c>
      <c r="E566" s="2">
        <v>367.62</v>
      </c>
      <c r="F566" s="2">
        <v>170.7</v>
      </c>
      <c r="G566" s="2">
        <v>196.92</v>
      </c>
    </row>
    <row r="567" spans="1:7">
      <c r="A567" s="1">
        <v>20006491</v>
      </c>
      <c r="B567" s="1" t="s">
        <v>2671</v>
      </c>
      <c r="C567" s="1" t="s">
        <v>2103</v>
      </c>
      <c r="D567" s="2">
        <v>1597.57</v>
      </c>
      <c r="E567" s="2">
        <v>0</v>
      </c>
      <c r="F567" s="2">
        <v>0</v>
      </c>
      <c r="G567" s="2">
        <v>1597.57</v>
      </c>
    </row>
    <row r="568" spans="1:7">
      <c r="A568" s="1">
        <v>20007986</v>
      </c>
      <c r="B568" s="1" t="s">
        <v>2672</v>
      </c>
      <c r="C568" s="1" t="s">
        <v>2103</v>
      </c>
      <c r="D568" s="2">
        <v>2020</v>
      </c>
      <c r="E568" s="2">
        <v>0</v>
      </c>
      <c r="F568" s="2">
        <v>0</v>
      </c>
      <c r="G568" s="2">
        <v>2020</v>
      </c>
    </row>
    <row r="569" spans="1:7">
      <c r="A569" s="1">
        <v>20006524</v>
      </c>
      <c r="B569" s="1" t="s">
        <v>2673</v>
      </c>
      <c r="C569" s="1" t="s">
        <v>2103</v>
      </c>
      <c r="D569" s="2">
        <v>1765.55</v>
      </c>
      <c r="E569" s="2">
        <v>18423.099999999999</v>
      </c>
      <c r="F569" s="2">
        <v>17236.86</v>
      </c>
      <c r="G569" s="2">
        <v>2951.79</v>
      </c>
    </row>
    <row r="570" spans="1:7">
      <c r="A570" s="1">
        <v>20007847</v>
      </c>
      <c r="B570" s="1" t="s">
        <v>2674</v>
      </c>
      <c r="C570" s="1" t="s">
        <v>2103</v>
      </c>
      <c r="D570" s="2">
        <v>0</v>
      </c>
      <c r="E570" s="2">
        <v>230.7</v>
      </c>
      <c r="F570" s="2">
        <v>0</v>
      </c>
      <c r="G570" s="2">
        <v>230.7</v>
      </c>
    </row>
    <row r="571" spans="1:7">
      <c r="A571" s="1">
        <v>20006522</v>
      </c>
      <c r="B571" s="1" t="s">
        <v>2675</v>
      </c>
      <c r="C571" s="1" t="s">
        <v>2103</v>
      </c>
      <c r="D571" s="2">
        <v>706.22</v>
      </c>
      <c r="E571" s="2">
        <v>0</v>
      </c>
      <c r="F571" s="2">
        <v>705.22</v>
      </c>
      <c r="G571" s="2">
        <v>1</v>
      </c>
    </row>
    <row r="572" spans="1:7">
      <c r="A572" s="1">
        <v>20006777</v>
      </c>
      <c r="B572" s="1" t="s">
        <v>2676</v>
      </c>
      <c r="C572" s="1" t="s">
        <v>2103</v>
      </c>
      <c r="D572" s="2">
        <v>1499.69</v>
      </c>
      <c r="E572" s="2">
        <v>0</v>
      </c>
      <c r="F572" s="2">
        <v>0</v>
      </c>
      <c r="G572" s="2">
        <v>1499.69</v>
      </c>
    </row>
    <row r="573" spans="1:7">
      <c r="A573" s="1">
        <v>20006538</v>
      </c>
      <c r="B573" s="1" t="s">
        <v>2677</v>
      </c>
      <c r="C573" s="1" t="s">
        <v>2103</v>
      </c>
      <c r="D573" s="2">
        <v>0</v>
      </c>
      <c r="E573" s="2">
        <v>208</v>
      </c>
      <c r="F573" s="2">
        <v>208</v>
      </c>
      <c r="G573" s="2">
        <v>0</v>
      </c>
    </row>
    <row r="574" spans="1:7">
      <c r="A574" s="1">
        <v>20006499</v>
      </c>
      <c r="B574" s="1" t="s">
        <v>2678</v>
      </c>
      <c r="C574" s="1" t="s">
        <v>2103</v>
      </c>
      <c r="D574" s="2">
        <v>3000.98</v>
      </c>
      <c r="E574" s="2">
        <v>8752.49</v>
      </c>
      <c r="F574" s="2">
        <v>10251.48</v>
      </c>
      <c r="G574" s="2">
        <v>1501.99</v>
      </c>
    </row>
    <row r="575" spans="1:7">
      <c r="A575" s="1">
        <v>20006532</v>
      </c>
      <c r="B575" s="1" t="s">
        <v>2679</v>
      </c>
      <c r="C575" s="1" t="s">
        <v>2103</v>
      </c>
      <c r="D575" s="2">
        <v>565.04999999999995</v>
      </c>
      <c r="E575" s="2">
        <v>77.77</v>
      </c>
      <c r="F575" s="2">
        <v>127.3</v>
      </c>
      <c r="G575" s="2">
        <v>515.52</v>
      </c>
    </row>
    <row r="576" spans="1:7">
      <c r="A576" s="1">
        <v>20006774</v>
      </c>
      <c r="B576" s="1" t="s">
        <v>2680</v>
      </c>
      <c r="C576" s="1" t="s">
        <v>2103</v>
      </c>
      <c r="D576" s="2">
        <v>438.7</v>
      </c>
      <c r="E576" s="2">
        <v>0</v>
      </c>
      <c r="F576" s="2">
        <v>0</v>
      </c>
      <c r="G576" s="2">
        <v>438.7</v>
      </c>
    </row>
    <row r="577" spans="1:7">
      <c r="A577" s="1">
        <v>20006539</v>
      </c>
      <c r="B577" s="1" t="s">
        <v>2681</v>
      </c>
      <c r="C577" s="1" t="s">
        <v>2103</v>
      </c>
      <c r="D577" s="2">
        <v>464.1</v>
      </c>
      <c r="E577" s="2">
        <v>1899</v>
      </c>
      <c r="F577" s="2">
        <v>1060.9000000000001</v>
      </c>
      <c r="G577" s="2">
        <v>1302.2</v>
      </c>
    </row>
    <row r="578" spans="1:7">
      <c r="A578" s="1">
        <v>20006541</v>
      </c>
      <c r="B578" s="1" t="s">
        <v>2682</v>
      </c>
      <c r="C578" s="1" t="s">
        <v>2103</v>
      </c>
      <c r="D578" s="2">
        <v>1450.7</v>
      </c>
      <c r="E578" s="2">
        <v>17658.25</v>
      </c>
      <c r="F578" s="2">
        <v>16205.76</v>
      </c>
      <c r="G578" s="2">
        <v>2903.19</v>
      </c>
    </row>
    <row r="579" spans="1:7">
      <c r="A579" s="1">
        <v>20006543</v>
      </c>
      <c r="B579" s="1" t="s">
        <v>2683</v>
      </c>
      <c r="C579" s="1" t="s">
        <v>2103</v>
      </c>
      <c r="D579" s="2">
        <v>0</v>
      </c>
      <c r="E579" s="2">
        <v>81</v>
      </c>
      <c r="F579" s="2">
        <v>81</v>
      </c>
      <c r="G579" s="2">
        <v>0</v>
      </c>
    </row>
    <row r="580" spans="1:7">
      <c r="A580" s="1">
        <v>20006542</v>
      </c>
      <c r="B580" s="1" t="s">
        <v>2684</v>
      </c>
      <c r="C580" s="1" t="s">
        <v>2103</v>
      </c>
      <c r="D580" s="2">
        <v>1049.3399999999999</v>
      </c>
      <c r="E580" s="2">
        <v>6211</v>
      </c>
      <c r="F580" s="2">
        <v>5001.41</v>
      </c>
      <c r="G580" s="2">
        <v>2258.9299999999998</v>
      </c>
    </row>
    <row r="581" spans="1:7">
      <c r="A581" s="1">
        <v>20008005</v>
      </c>
      <c r="B581" s="1" t="s">
        <v>2685</v>
      </c>
      <c r="C581" s="1" t="s">
        <v>2103</v>
      </c>
      <c r="D581" s="2">
        <v>262.24</v>
      </c>
      <c r="E581" s="2">
        <v>0</v>
      </c>
      <c r="F581" s="2">
        <v>0</v>
      </c>
      <c r="G581" s="2">
        <v>262.24</v>
      </c>
    </row>
    <row r="582" spans="1:7">
      <c r="A582" s="1">
        <v>20006496</v>
      </c>
      <c r="B582" s="1" t="s">
        <v>2686</v>
      </c>
      <c r="C582" s="1" t="s">
        <v>2103</v>
      </c>
      <c r="D582" s="2">
        <v>0</v>
      </c>
      <c r="E582" s="2">
        <v>82</v>
      </c>
      <c r="F582" s="2">
        <v>80</v>
      </c>
      <c r="G582" s="2">
        <v>2</v>
      </c>
    </row>
    <row r="583" spans="1:7">
      <c r="A583" s="1">
        <v>20006497</v>
      </c>
      <c r="B583" s="1" t="s">
        <v>2687</v>
      </c>
      <c r="C583" s="1" t="s">
        <v>2103</v>
      </c>
      <c r="D583" s="2">
        <v>151.86000000000001</v>
      </c>
      <c r="E583" s="2">
        <v>691.47</v>
      </c>
      <c r="F583" s="2">
        <v>156.02000000000001</v>
      </c>
      <c r="G583" s="2">
        <v>687.31</v>
      </c>
    </row>
    <row r="584" spans="1:7">
      <c r="A584" s="1">
        <v>20006505</v>
      </c>
      <c r="B584" s="1" t="s">
        <v>2688</v>
      </c>
      <c r="C584" s="1" t="s">
        <v>2103</v>
      </c>
      <c r="D584" s="2">
        <v>0</v>
      </c>
      <c r="E584" s="2">
        <v>162</v>
      </c>
      <c r="F584" s="2">
        <v>162</v>
      </c>
      <c r="G584" s="2">
        <v>0</v>
      </c>
    </row>
    <row r="585" spans="1:7">
      <c r="A585" s="1">
        <v>20007596</v>
      </c>
      <c r="B585" s="1" t="s">
        <v>2689</v>
      </c>
      <c r="C585" s="1" t="s">
        <v>2103</v>
      </c>
      <c r="D585" s="2">
        <v>0</v>
      </c>
      <c r="E585" s="2">
        <v>60</v>
      </c>
      <c r="F585" s="2">
        <v>30</v>
      </c>
      <c r="G585" s="2">
        <v>30</v>
      </c>
    </row>
    <row r="586" spans="1:7">
      <c r="A586" s="1">
        <v>20007834</v>
      </c>
      <c r="B586" s="1" t="s">
        <v>2690</v>
      </c>
      <c r="C586" s="1" t="s">
        <v>2103</v>
      </c>
      <c r="D586" s="2">
        <v>0</v>
      </c>
      <c r="E586" s="2">
        <v>35.159999999999997</v>
      </c>
      <c r="F586" s="2">
        <v>0</v>
      </c>
      <c r="G586" s="2">
        <v>35.159999999999997</v>
      </c>
    </row>
    <row r="587" spans="1:7">
      <c r="A587" s="1">
        <v>20006512</v>
      </c>
      <c r="B587" s="1" t="s">
        <v>2691</v>
      </c>
      <c r="C587" s="1" t="s">
        <v>2103</v>
      </c>
      <c r="D587" s="2">
        <v>19.010000000000002</v>
      </c>
      <c r="E587" s="2">
        <v>0</v>
      </c>
      <c r="F587" s="2">
        <v>0</v>
      </c>
      <c r="G587" s="2">
        <v>19.010000000000002</v>
      </c>
    </row>
    <row r="588" spans="1:7">
      <c r="A588" s="1">
        <v>20006526</v>
      </c>
      <c r="B588" s="1" t="s">
        <v>2692</v>
      </c>
      <c r="C588" s="1" t="s">
        <v>2103</v>
      </c>
      <c r="D588" s="2">
        <v>0</v>
      </c>
      <c r="E588" s="2">
        <v>385</v>
      </c>
      <c r="F588" s="2">
        <v>385</v>
      </c>
      <c r="G588" s="2">
        <v>0</v>
      </c>
    </row>
    <row r="589" spans="1:7">
      <c r="A589" s="1">
        <v>20006530</v>
      </c>
      <c r="B589" s="1" t="s">
        <v>2693</v>
      </c>
      <c r="C589" s="1" t="s">
        <v>2103</v>
      </c>
      <c r="D589" s="2">
        <v>1499.69</v>
      </c>
      <c r="E589" s="2">
        <v>0</v>
      </c>
      <c r="F589" s="2">
        <v>0</v>
      </c>
      <c r="G589" s="2">
        <v>1499.69</v>
      </c>
    </row>
    <row r="590" spans="1:7">
      <c r="A590" s="1">
        <v>20006924</v>
      </c>
      <c r="B590" s="1" t="s">
        <v>2694</v>
      </c>
      <c r="C590" s="1" t="s">
        <v>2103</v>
      </c>
      <c r="D590" s="2">
        <v>0</v>
      </c>
      <c r="E590" s="2">
        <v>164000</v>
      </c>
      <c r="F590" s="2">
        <v>164000</v>
      </c>
      <c r="G590" s="2">
        <v>0</v>
      </c>
    </row>
    <row r="591" spans="1:7">
      <c r="A591" s="1">
        <v>20006519</v>
      </c>
      <c r="B591" s="1" t="s">
        <v>2695</v>
      </c>
      <c r="C591" s="1" t="s">
        <v>2103</v>
      </c>
      <c r="D591" s="2">
        <v>0</v>
      </c>
      <c r="E591" s="2">
        <v>480</v>
      </c>
      <c r="F591" s="2">
        <v>0</v>
      </c>
      <c r="G591" s="2">
        <v>480</v>
      </c>
    </row>
    <row r="592" spans="1:7">
      <c r="A592" s="1">
        <v>20007731</v>
      </c>
      <c r="B592" s="1" t="s">
        <v>2696</v>
      </c>
      <c r="C592" s="1" t="s">
        <v>2103</v>
      </c>
      <c r="D592" s="2">
        <v>0</v>
      </c>
      <c r="E592" s="2">
        <v>5982.35</v>
      </c>
      <c r="F592" s="2">
        <v>3525.54</v>
      </c>
      <c r="G592" s="2">
        <v>2456.81</v>
      </c>
    </row>
    <row r="593" spans="1:7">
      <c r="A593" s="1">
        <v>20006500</v>
      </c>
      <c r="B593" s="1" t="s">
        <v>2697</v>
      </c>
      <c r="C593" s="1" t="s">
        <v>2103</v>
      </c>
      <c r="D593" s="2">
        <v>320</v>
      </c>
      <c r="E593" s="2">
        <v>1120</v>
      </c>
      <c r="F593" s="2">
        <v>320</v>
      </c>
      <c r="G593" s="2">
        <v>1120</v>
      </c>
    </row>
    <row r="594" spans="1:7">
      <c r="A594" s="1">
        <v>20006544</v>
      </c>
      <c r="B594" s="1" t="s">
        <v>2698</v>
      </c>
      <c r="C594" s="1" t="s">
        <v>2103</v>
      </c>
      <c r="D594" s="2">
        <v>0</v>
      </c>
      <c r="E594" s="2">
        <v>212</v>
      </c>
      <c r="F594" s="2">
        <v>212</v>
      </c>
      <c r="G594" s="2">
        <v>0</v>
      </c>
    </row>
    <row r="595" spans="1:7">
      <c r="A595" s="1">
        <v>20007525</v>
      </c>
      <c r="B595" s="1" t="s">
        <v>2699</v>
      </c>
      <c r="C595" s="1" t="s">
        <v>2103</v>
      </c>
      <c r="D595" s="2">
        <v>0</v>
      </c>
      <c r="E595" s="2">
        <v>452</v>
      </c>
      <c r="F595" s="2">
        <v>452</v>
      </c>
      <c r="G595" s="2">
        <v>0</v>
      </c>
    </row>
    <row r="596" spans="1:7">
      <c r="A596" s="1">
        <v>20007597</v>
      </c>
      <c r="B596" s="1" t="s">
        <v>2700</v>
      </c>
      <c r="C596" s="1" t="s">
        <v>2103</v>
      </c>
      <c r="D596" s="2">
        <v>0</v>
      </c>
      <c r="E596" s="2">
        <v>60</v>
      </c>
      <c r="F596" s="2">
        <v>60</v>
      </c>
      <c r="G596" s="2">
        <v>0</v>
      </c>
    </row>
    <row r="597" spans="1:7">
      <c r="A597" s="1">
        <v>20006545</v>
      </c>
      <c r="B597" s="1" t="s">
        <v>2701</v>
      </c>
      <c r="C597" s="1" t="s">
        <v>2103</v>
      </c>
      <c r="D597" s="2">
        <v>13721.82</v>
      </c>
      <c r="E597" s="2">
        <v>7772.95</v>
      </c>
      <c r="F597" s="2">
        <v>7134.05</v>
      </c>
      <c r="G597" s="2">
        <v>14360.72</v>
      </c>
    </row>
    <row r="598" spans="1:7">
      <c r="A598" s="1">
        <v>20006556</v>
      </c>
      <c r="B598" s="1" t="s">
        <v>2702</v>
      </c>
      <c r="C598" s="1" t="s">
        <v>2103</v>
      </c>
      <c r="D598" s="2">
        <v>841.17</v>
      </c>
      <c r="E598" s="2">
        <v>9904.5499999999993</v>
      </c>
      <c r="F598" s="2">
        <v>9090.4500000000007</v>
      </c>
      <c r="G598" s="2">
        <v>1655.27</v>
      </c>
    </row>
    <row r="599" spans="1:7">
      <c r="A599" s="1">
        <v>20007706</v>
      </c>
      <c r="B599" s="1" t="s">
        <v>2703</v>
      </c>
      <c r="C599" s="1" t="s">
        <v>2103</v>
      </c>
      <c r="D599" s="2">
        <v>0</v>
      </c>
      <c r="E599" s="2">
        <v>350</v>
      </c>
      <c r="F599" s="2">
        <v>329</v>
      </c>
      <c r="G599" s="2">
        <v>21</v>
      </c>
    </row>
    <row r="600" spans="1:7">
      <c r="A600" s="1">
        <v>20006567</v>
      </c>
      <c r="B600" s="1" t="s">
        <v>2704</v>
      </c>
      <c r="C600" s="1" t="s">
        <v>2103</v>
      </c>
      <c r="D600" s="2">
        <v>21.82</v>
      </c>
      <c r="E600" s="2">
        <v>116.44</v>
      </c>
      <c r="F600" s="2">
        <v>119.58</v>
      </c>
      <c r="G600" s="2">
        <v>18.68</v>
      </c>
    </row>
    <row r="601" spans="1:7">
      <c r="A601" s="1">
        <v>20006568</v>
      </c>
      <c r="B601" s="1" t="s">
        <v>2705</v>
      </c>
      <c r="C601" s="1" t="s">
        <v>2103</v>
      </c>
      <c r="D601" s="2">
        <v>0</v>
      </c>
      <c r="E601" s="2">
        <v>640</v>
      </c>
      <c r="F601" s="2">
        <v>0</v>
      </c>
      <c r="G601" s="2">
        <v>640</v>
      </c>
    </row>
    <row r="602" spans="1:7">
      <c r="A602" s="1">
        <v>20007822</v>
      </c>
      <c r="B602" s="1" t="s">
        <v>271</v>
      </c>
      <c r="C602" s="1" t="s">
        <v>2103</v>
      </c>
      <c r="D602" s="2">
        <v>0</v>
      </c>
      <c r="E602" s="2">
        <v>19.829999999999998</v>
      </c>
      <c r="F602" s="2">
        <v>0</v>
      </c>
      <c r="G602" s="2">
        <v>19.829999999999998</v>
      </c>
    </row>
    <row r="603" spans="1:7">
      <c r="A603" s="1">
        <v>20007987</v>
      </c>
      <c r="B603" s="1" t="s">
        <v>272</v>
      </c>
      <c r="C603" s="1" t="s">
        <v>2103</v>
      </c>
      <c r="D603" s="2">
        <v>281.54000000000002</v>
      </c>
      <c r="E603" s="2">
        <v>0</v>
      </c>
      <c r="F603" s="2">
        <v>0</v>
      </c>
      <c r="G603" s="2">
        <v>281.54000000000002</v>
      </c>
    </row>
    <row r="604" spans="1:7">
      <c r="A604" s="1">
        <v>20006554</v>
      </c>
      <c r="B604" s="1" t="s">
        <v>273</v>
      </c>
      <c r="C604" s="1" t="s">
        <v>2103</v>
      </c>
      <c r="D604" s="2">
        <v>51.7</v>
      </c>
      <c r="E604" s="2">
        <v>123.5</v>
      </c>
      <c r="F604" s="2">
        <v>175.2</v>
      </c>
      <c r="G604" s="2">
        <v>0</v>
      </c>
    </row>
    <row r="605" spans="1:7">
      <c r="A605" s="1">
        <v>20007656</v>
      </c>
      <c r="B605" s="1" t="s">
        <v>274</v>
      </c>
      <c r="C605" s="1" t="s">
        <v>2103</v>
      </c>
      <c r="D605" s="2">
        <v>0</v>
      </c>
      <c r="E605" s="2">
        <v>102</v>
      </c>
      <c r="F605" s="2">
        <v>102</v>
      </c>
      <c r="G605" s="2">
        <v>0</v>
      </c>
    </row>
    <row r="606" spans="1:7">
      <c r="A606" s="1">
        <v>20006550</v>
      </c>
      <c r="B606" s="1" t="s">
        <v>275</v>
      </c>
      <c r="C606" s="1" t="s">
        <v>2103</v>
      </c>
      <c r="D606" s="2">
        <v>0</v>
      </c>
      <c r="E606" s="2">
        <v>768</v>
      </c>
      <c r="F606" s="2">
        <v>768</v>
      </c>
      <c r="G606" s="2">
        <v>0</v>
      </c>
    </row>
    <row r="607" spans="1:7">
      <c r="A607" s="1">
        <v>20007648</v>
      </c>
      <c r="B607" s="1" t="s">
        <v>276</v>
      </c>
      <c r="C607" s="1" t="s">
        <v>2103</v>
      </c>
      <c r="D607" s="2">
        <v>0</v>
      </c>
      <c r="E607" s="2">
        <v>7</v>
      </c>
      <c r="F607" s="2">
        <v>7</v>
      </c>
      <c r="G607" s="2">
        <v>0</v>
      </c>
    </row>
    <row r="608" spans="1:7">
      <c r="A608" s="1">
        <v>20006560</v>
      </c>
      <c r="B608" s="1" t="s">
        <v>277</v>
      </c>
      <c r="C608" s="1" t="s">
        <v>2103</v>
      </c>
      <c r="D608" s="2">
        <v>673.8</v>
      </c>
      <c r="E608" s="2">
        <v>495.6</v>
      </c>
      <c r="F608" s="2">
        <v>317.39999999999998</v>
      </c>
      <c r="G608" s="2">
        <v>852</v>
      </c>
    </row>
    <row r="609" spans="1:7">
      <c r="A609" s="1">
        <v>20007582</v>
      </c>
      <c r="B609" s="1" t="s">
        <v>278</v>
      </c>
      <c r="C609" s="1" t="s">
        <v>2103</v>
      </c>
      <c r="D609" s="2">
        <v>0</v>
      </c>
      <c r="E609" s="2">
        <v>70</v>
      </c>
      <c r="F609" s="2">
        <v>0</v>
      </c>
      <c r="G609" s="2">
        <v>70</v>
      </c>
    </row>
    <row r="610" spans="1:7">
      <c r="A610" s="1">
        <v>20006552</v>
      </c>
      <c r="B610" s="1" t="s">
        <v>279</v>
      </c>
      <c r="C610" s="1" t="s">
        <v>2103</v>
      </c>
      <c r="D610" s="2">
        <v>265.86</v>
      </c>
      <c r="E610" s="2">
        <v>764.85</v>
      </c>
      <c r="F610" s="2">
        <v>1030.71</v>
      </c>
      <c r="G610" s="2">
        <v>0</v>
      </c>
    </row>
    <row r="611" spans="1:7">
      <c r="A611" s="1">
        <v>20006557</v>
      </c>
      <c r="B611" s="1" t="s">
        <v>280</v>
      </c>
      <c r="C611" s="1" t="s">
        <v>2103</v>
      </c>
      <c r="D611" s="2">
        <v>0</v>
      </c>
      <c r="E611" s="2">
        <v>390</v>
      </c>
      <c r="F611" s="2">
        <v>390</v>
      </c>
      <c r="G611" s="2">
        <v>0</v>
      </c>
    </row>
    <row r="612" spans="1:7">
      <c r="A612" s="1">
        <v>20007723</v>
      </c>
      <c r="B612" s="1" t="s">
        <v>281</v>
      </c>
      <c r="C612" s="1" t="s">
        <v>2103</v>
      </c>
      <c r="D612" s="2">
        <v>0</v>
      </c>
      <c r="E612" s="2">
        <v>181.06</v>
      </c>
      <c r="F612" s="2">
        <v>181.06</v>
      </c>
      <c r="G612" s="2">
        <v>0</v>
      </c>
    </row>
    <row r="613" spans="1:7">
      <c r="A613" s="1">
        <v>20006565</v>
      </c>
      <c r="B613" s="1" t="s">
        <v>282</v>
      </c>
      <c r="C613" s="1" t="s">
        <v>2103</v>
      </c>
      <c r="D613" s="2">
        <v>1798.14</v>
      </c>
      <c r="E613" s="2">
        <v>21174.2</v>
      </c>
      <c r="F613" s="2">
        <v>19431.900000000001</v>
      </c>
      <c r="G613" s="2">
        <v>3540.44</v>
      </c>
    </row>
    <row r="614" spans="1:7">
      <c r="A614" s="1">
        <v>20006569</v>
      </c>
      <c r="B614" s="1" t="s">
        <v>283</v>
      </c>
      <c r="C614" s="1" t="s">
        <v>2103</v>
      </c>
      <c r="D614" s="2">
        <v>0</v>
      </c>
      <c r="E614" s="2">
        <v>1290</v>
      </c>
      <c r="F614" s="2">
        <v>1180</v>
      </c>
      <c r="G614" s="2">
        <v>110</v>
      </c>
    </row>
    <row r="615" spans="1:7">
      <c r="A615" s="1">
        <v>20006782</v>
      </c>
      <c r="B615" s="1" t="s">
        <v>284</v>
      </c>
      <c r="C615" s="1" t="s">
        <v>2103</v>
      </c>
      <c r="D615" s="2">
        <v>102</v>
      </c>
      <c r="E615" s="2">
        <v>0</v>
      </c>
      <c r="F615" s="2">
        <v>0</v>
      </c>
      <c r="G615" s="2">
        <v>102</v>
      </c>
    </row>
    <row r="616" spans="1:7">
      <c r="A616" s="1">
        <v>20006583</v>
      </c>
      <c r="B616" s="1" t="s">
        <v>285</v>
      </c>
      <c r="C616" s="1" t="s">
        <v>2103</v>
      </c>
      <c r="D616" s="2">
        <v>417.54</v>
      </c>
      <c r="E616" s="2">
        <v>628.36</v>
      </c>
      <c r="F616" s="2">
        <v>940.84</v>
      </c>
      <c r="G616" s="2">
        <v>105.06</v>
      </c>
    </row>
    <row r="617" spans="1:7">
      <c r="A617" s="1">
        <v>20006584</v>
      </c>
      <c r="B617" s="1" t="s">
        <v>286</v>
      </c>
      <c r="C617" s="1" t="s">
        <v>2103</v>
      </c>
      <c r="D617" s="2">
        <v>1498.99</v>
      </c>
      <c r="E617" s="2">
        <v>12090.5</v>
      </c>
      <c r="F617" s="2">
        <v>13589.49</v>
      </c>
      <c r="G617" s="2">
        <v>0</v>
      </c>
    </row>
    <row r="618" spans="1:7">
      <c r="A618" s="1">
        <v>20006585</v>
      </c>
      <c r="B618" s="1" t="s">
        <v>287</v>
      </c>
      <c r="C618" s="1" t="s">
        <v>2103</v>
      </c>
      <c r="D618" s="2">
        <v>0</v>
      </c>
      <c r="E618" s="2">
        <v>320</v>
      </c>
      <c r="F618" s="2">
        <v>320</v>
      </c>
      <c r="G618" s="2">
        <v>0</v>
      </c>
    </row>
    <row r="619" spans="1:7">
      <c r="A619" s="1">
        <v>20006574</v>
      </c>
      <c r="B619" s="1" t="s">
        <v>288</v>
      </c>
      <c r="C619" s="1" t="s">
        <v>2103</v>
      </c>
      <c r="D619" s="2">
        <v>146.12</v>
      </c>
      <c r="E619" s="2">
        <v>268.8</v>
      </c>
      <c r="F619" s="2">
        <v>414.22</v>
      </c>
      <c r="G619" s="2">
        <v>0.7</v>
      </c>
    </row>
    <row r="620" spans="1:7">
      <c r="A620" s="1">
        <v>20006573</v>
      </c>
      <c r="B620" s="1" t="s">
        <v>289</v>
      </c>
      <c r="C620" s="1" t="s">
        <v>2103</v>
      </c>
      <c r="D620" s="2">
        <v>733.57</v>
      </c>
      <c r="E620" s="2">
        <v>114.2</v>
      </c>
      <c r="F620" s="2">
        <v>0</v>
      </c>
      <c r="G620" s="2">
        <v>847.77</v>
      </c>
    </row>
    <row r="621" spans="1:7">
      <c r="A621" s="1">
        <v>20007988</v>
      </c>
      <c r="B621" s="1" t="s">
        <v>290</v>
      </c>
      <c r="C621" s="1" t="s">
        <v>2103</v>
      </c>
      <c r="D621" s="2">
        <v>1418.1</v>
      </c>
      <c r="E621" s="2">
        <v>0</v>
      </c>
      <c r="F621" s="2">
        <v>0</v>
      </c>
      <c r="G621" s="2">
        <v>1418.1</v>
      </c>
    </row>
    <row r="622" spans="1:7">
      <c r="A622" s="1">
        <v>20006923</v>
      </c>
      <c r="B622" s="1" t="s">
        <v>291</v>
      </c>
      <c r="C622" s="1" t="s">
        <v>2103</v>
      </c>
      <c r="D622" s="2">
        <v>27.9</v>
      </c>
      <c r="E622" s="2">
        <v>0</v>
      </c>
      <c r="F622" s="2">
        <v>0</v>
      </c>
      <c r="G622" s="2">
        <v>27.9</v>
      </c>
    </row>
    <row r="623" spans="1:7">
      <c r="A623" s="1">
        <v>20007533</v>
      </c>
      <c r="B623" s="1" t="s">
        <v>292</v>
      </c>
      <c r="C623" s="1" t="s">
        <v>2103</v>
      </c>
      <c r="D623" s="2">
        <v>0</v>
      </c>
      <c r="E623" s="2">
        <v>404.89</v>
      </c>
      <c r="F623" s="2">
        <v>137.19</v>
      </c>
      <c r="G623" s="2">
        <v>267.7</v>
      </c>
    </row>
    <row r="624" spans="1:7">
      <c r="A624" s="1">
        <v>20007989</v>
      </c>
      <c r="B624" s="1" t="s">
        <v>293</v>
      </c>
      <c r="C624" s="1" t="s">
        <v>2103</v>
      </c>
      <c r="D624" s="2">
        <v>374.4</v>
      </c>
      <c r="E624" s="2">
        <v>0</v>
      </c>
      <c r="F624" s="2">
        <v>0</v>
      </c>
      <c r="G624" s="2">
        <v>374.4</v>
      </c>
    </row>
    <row r="625" spans="1:7">
      <c r="A625" s="1">
        <v>20007880</v>
      </c>
      <c r="B625" s="1" t="s">
        <v>294</v>
      </c>
      <c r="C625" s="1" t="s">
        <v>2103</v>
      </c>
      <c r="D625" s="2">
        <v>0</v>
      </c>
      <c r="E625" s="2">
        <v>581.48</v>
      </c>
      <c r="F625" s="2">
        <v>0</v>
      </c>
      <c r="G625" s="2">
        <v>581.48</v>
      </c>
    </row>
    <row r="626" spans="1:7">
      <c r="A626" s="1">
        <v>20006783</v>
      </c>
      <c r="B626" s="1" t="s">
        <v>295</v>
      </c>
      <c r="C626" s="1" t="s">
        <v>2103</v>
      </c>
      <c r="D626" s="2">
        <v>291.05</v>
      </c>
      <c r="E626" s="2">
        <v>0</v>
      </c>
      <c r="F626" s="2">
        <v>0</v>
      </c>
      <c r="G626" s="2">
        <v>291.05</v>
      </c>
    </row>
    <row r="627" spans="1:7">
      <c r="A627" s="1">
        <v>20006576</v>
      </c>
      <c r="B627" s="1" t="s">
        <v>296</v>
      </c>
      <c r="C627" s="1" t="s">
        <v>2103</v>
      </c>
      <c r="D627" s="2">
        <v>54</v>
      </c>
      <c r="E627" s="2">
        <v>140</v>
      </c>
      <c r="F627" s="2">
        <v>140</v>
      </c>
      <c r="G627" s="2">
        <v>54</v>
      </c>
    </row>
    <row r="628" spans="1:7">
      <c r="A628" s="1">
        <v>20006577</v>
      </c>
      <c r="B628" s="1" t="s">
        <v>297</v>
      </c>
      <c r="C628" s="1" t="s">
        <v>2103</v>
      </c>
      <c r="D628" s="2">
        <v>608.41999999999996</v>
      </c>
      <c r="E628" s="2">
        <v>0</v>
      </c>
      <c r="F628" s="2">
        <v>0</v>
      </c>
      <c r="G628" s="2">
        <v>608.41999999999996</v>
      </c>
    </row>
    <row r="629" spans="1:7">
      <c r="A629" s="1">
        <v>20006579</v>
      </c>
      <c r="B629" s="1" t="s">
        <v>298</v>
      </c>
      <c r="C629" s="1" t="s">
        <v>2103</v>
      </c>
      <c r="D629" s="2">
        <v>790.1</v>
      </c>
      <c r="E629" s="2">
        <v>2982.4</v>
      </c>
      <c r="F629" s="2">
        <v>2707.1</v>
      </c>
      <c r="G629" s="2">
        <v>1065.4000000000001</v>
      </c>
    </row>
    <row r="630" spans="1:7">
      <c r="A630" s="1">
        <v>20007838</v>
      </c>
      <c r="B630" s="1" t="s">
        <v>299</v>
      </c>
      <c r="C630" s="1" t="s">
        <v>2103</v>
      </c>
      <c r="D630" s="2">
        <v>0</v>
      </c>
      <c r="E630" s="2">
        <v>1449.4</v>
      </c>
      <c r="F630" s="2">
        <v>0</v>
      </c>
      <c r="G630" s="2">
        <v>1449.4</v>
      </c>
    </row>
    <row r="631" spans="1:7">
      <c r="A631" s="1">
        <v>20006578</v>
      </c>
      <c r="B631" s="1" t="s">
        <v>300</v>
      </c>
      <c r="C631" s="1" t="s">
        <v>2103</v>
      </c>
      <c r="D631" s="2">
        <v>2647.12</v>
      </c>
      <c r="E631" s="2">
        <v>11144</v>
      </c>
      <c r="F631" s="2">
        <v>11932.98</v>
      </c>
      <c r="G631" s="2">
        <v>1858.14</v>
      </c>
    </row>
    <row r="632" spans="1:7">
      <c r="A632" s="1">
        <v>20006586</v>
      </c>
      <c r="B632" s="1" t="s">
        <v>301</v>
      </c>
      <c r="C632" s="1" t="s">
        <v>2103</v>
      </c>
      <c r="D632" s="2">
        <v>42.49</v>
      </c>
      <c r="E632" s="2">
        <v>0</v>
      </c>
      <c r="F632" s="2">
        <v>42.49</v>
      </c>
      <c r="G632" s="2">
        <v>0</v>
      </c>
    </row>
    <row r="633" spans="1:7">
      <c r="A633" s="1">
        <v>20007466</v>
      </c>
      <c r="B633" s="1" t="s">
        <v>302</v>
      </c>
      <c r="C633" s="1" t="s">
        <v>2103</v>
      </c>
      <c r="D633" s="2">
        <v>0</v>
      </c>
      <c r="E633" s="2">
        <v>130</v>
      </c>
      <c r="F633" s="2">
        <v>130</v>
      </c>
      <c r="G633" s="2">
        <v>0</v>
      </c>
    </row>
    <row r="634" spans="1:7">
      <c r="A634" s="1">
        <v>20006547</v>
      </c>
      <c r="B634" s="1" t="s">
        <v>303</v>
      </c>
      <c r="C634" s="1" t="s">
        <v>2103</v>
      </c>
      <c r="D634" s="2">
        <v>265.86</v>
      </c>
      <c r="E634" s="2">
        <v>764.85</v>
      </c>
      <c r="F634" s="2">
        <v>764.85</v>
      </c>
      <c r="G634" s="2">
        <v>265.86</v>
      </c>
    </row>
    <row r="635" spans="1:7">
      <c r="A635" s="1">
        <v>20007248</v>
      </c>
      <c r="B635" s="1" t="s">
        <v>304</v>
      </c>
      <c r="C635" s="1" t="s">
        <v>2103</v>
      </c>
      <c r="D635" s="2">
        <v>0</v>
      </c>
      <c r="E635" s="2">
        <v>1450.7</v>
      </c>
      <c r="F635" s="2">
        <v>1450.7</v>
      </c>
      <c r="G635" s="2">
        <v>0</v>
      </c>
    </row>
    <row r="636" spans="1:7">
      <c r="A636" s="1">
        <v>20006571</v>
      </c>
      <c r="B636" s="1" t="s">
        <v>305</v>
      </c>
      <c r="C636" s="1" t="s">
        <v>2103</v>
      </c>
      <c r="D636" s="2">
        <v>0</v>
      </c>
      <c r="E636" s="2">
        <v>216</v>
      </c>
      <c r="F636" s="2">
        <v>216</v>
      </c>
      <c r="G636" s="2">
        <v>0</v>
      </c>
    </row>
    <row r="637" spans="1:7">
      <c r="A637" s="1">
        <v>20007644</v>
      </c>
      <c r="B637" s="1" t="s">
        <v>306</v>
      </c>
      <c r="C637" s="1" t="s">
        <v>2103</v>
      </c>
      <c r="D637" s="2">
        <v>0</v>
      </c>
      <c r="E637" s="2">
        <v>7565.37</v>
      </c>
      <c r="F637" s="2">
        <v>4615.68</v>
      </c>
      <c r="G637" s="2">
        <v>2949.69</v>
      </c>
    </row>
    <row r="638" spans="1:7">
      <c r="A638" s="1">
        <v>20006589</v>
      </c>
      <c r="B638" s="1" t="s">
        <v>307</v>
      </c>
      <c r="C638" s="1" t="s">
        <v>2103</v>
      </c>
      <c r="D638" s="2">
        <v>0</v>
      </c>
      <c r="E638" s="2">
        <v>11882.92</v>
      </c>
      <c r="F638" s="2">
        <v>8777.44</v>
      </c>
      <c r="G638" s="2">
        <v>3105.48</v>
      </c>
    </row>
    <row r="639" spans="1:7">
      <c r="A639" s="1">
        <v>20007693</v>
      </c>
      <c r="B639" s="1" t="s">
        <v>308</v>
      </c>
      <c r="C639" s="1" t="s">
        <v>2103</v>
      </c>
      <c r="D639" s="2">
        <v>0</v>
      </c>
      <c r="E639" s="2">
        <v>122.4</v>
      </c>
      <c r="F639" s="2">
        <v>122.4</v>
      </c>
      <c r="G639" s="2">
        <v>0</v>
      </c>
    </row>
    <row r="640" spans="1:7">
      <c r="A640" s="1">
        <v>20006606</v>
      </c>
      <c r="B640" s="1" t="s">
        <v>309</v>
      </c>
      <c r="C640" s="1" t="s">
        <v>2103</v>
      </c>
      <c r="D640" s="2">
        <v>0</v>
      </c>
      <c r="E640" s="2">
        <v>258</v>
      </c>
      <c r="F640" s="2">
        <v>258</v>
      </c>
      <c r="G640" s="2">
        <v>0</v>
      </c>
    </row>
    <row r="641" spans="1:7">
      <c r="A641" s="1">
        <v>20006609</v>
      </c>
      <c r="B641" s="1" t="s">
        <v>310</v>
      </c>
      <c r="C641" s="1" t="s">
        <v>2103</v>
      </c>
      <c r="D641" s="2">
        <v>545.53</v>
      </c>
      <c r="E641" s="2">
        <v>1140.0999999999999</v>
      </c>
      <c r="F641" s="2">
        <v>1289.25</v>
      </c>
      <c r="G641" s="2">
        <v>396.38</v>
      </c>
    </row>
    <row r="642" spans="1:7">
      <c r="A642" s="1">
        <v>20007885</v>
      </c>
      <c r="B642" s="1" t="s">
        <v>311</v>
      </c>
      <c r="C642" s="1" t="s">
        <v>2103</v>
      </c>
      <c r="D642" s="2">
        <v>0</v>
      </c>
      <c r="E642" s="2">
        <v>216</v>
      </c>
      <c r="F642" s="2">
        <v>0</v>
      </c>
      <c r="G642" s="2">
        <v>216</v>
      </c>
    </row>
    <row r="643" spans="1:7">
      <c r="A643" s="1">
        <v>20006612</v>
      </c>
      <c r="B643" s="1" t="s">
        <v>312</v>
      </c>
      <c r="C643" s="1" t="s">
        <v>2103</v>
      </c>
      <c r="D643" s="2">
        <v>276.38</v>
      </c>
      <c r="E643" s="2">
        <v>230.9</v>
      </c>
      <c r="F643" s="2">
        <v>386.29</v>
      </c>
      <c r="G643" s="2">
        <v>120.99</v>
      </c>
    </row>
    <row r="644" spans="1:7">
      <c r="A644" s="1">
        <v>20007505</v>
      </c>
      <c r="B644" s="1" t="s">
        <v>313</v>
      </c>
      <c r="C644" s="1" t="s">
        <v>2103</v>
      </c>
      <c r="D644" s="2">
        <v>0</v>
      </c>
      <c r="E644" s="2">
        <v>1498.99</v>
      </c>
      <c r="F644" s="2">
        <v>0</v>
      </c>
      <c r="G644" s="2">
        <v>1498.99</v>
      </c>
    </row>
    <row r="645" spans="1:7">
      <c r="A645" s="1">
        <v>20006615</v>
      </c>
      <c r="B645" s="1" t="s">
        <v>314</v>
      </c>
      <c r="C645" s="1" t="s">
        <v>2103</v>
      </c>
      <c r="D645" s="2">
        <v>822.93</v>
      </c>
      <c r="E645" s="2">
        <v>0</v>
      </c>
      <c r="F645" s="2">
        <v>822.93</v>
      </c>
      <c r="G645" s="2">
        <v>0</v>
      </c>
    </row>
    <row r="646" spans="1:7">
      <c r="A646" s="1">
        <v>20006614</v>
      </c>
      <c r="B646" s="1" t="s">
        <v>315</v>
      </c>
      <c r="C646" s="1" t="s">
        <v>2103</v>
      </c>
      <c r="D646" s="2">
        <v>0</v>
      </c>
      <c r="E646" s="2">
        <v>580</v>
      </c>
      <c r="F646" s="2">
        <v>490</v>
      </c>
      <c r="G646" s="2">
        <v>90</v>
      </c>
    </row>
    <row r="647" spans="1:7">
      <c r="A647" s="1">
        <v>20007557</v>
      </c>
      <c r="B647" s="1" t="s">
        <v>316</v>
      </c>
      <c r="C647" s="1" t="s">
        <v>2103</v>
      </c>
      <c r="D647" s="2">
        <v>0</v>
      </c>
      <c r="E647" s="2">
        <v>830</v>
      </c>
      <c r="F647" s="2">
        <v>830</v>
      </c>
      <c r="G647" s="2">
        <v>0</v>
      </c>
    </row>
    <row r="648" spans="1:7">
      <c r="A648" s="1">
        <v>20006610</v>
      </c>
      <c r="B648" s="1" t="s">
        <v>317</v>
      </c>
      <c r="C648" s="1" t="s">
        <v>2103</v>
      </c>
      <c r="D648" s="2">
        <v>2949.69</v>
      </c>
      <c r="E648" s="2">
        <v>14700.16</v>
      </c>
      <c r="F648" s="2">
        <v>10251.48</v>
      </c>
      <c r="G648" s="2">
        <v>7398.37</v>
      </c>
    </row>
    <row r="649" spans="1:7">
      <c r="A649" s="1">
        <v>20006611</v>
      </c>
      <c r="B649" s="1" t="s">
        <v>318</v>
      </c>
      <c r="C649" s="1" t="s">
        <v>2103</v>
      </c>
      <c r="D649" s="2">
        <v>1046.3900000000001</v>
      </c>
      <c r="E649" s="2">
        <v>12320.85</v>
      </c>
      <c r="F649" s="2">
        <v>11308.15</v>
      </c>
      <c r="G649" s="2">
        <v>2059.09</v>
      </c>
    </row>
    <row r="650" spans="1:7">
      <c r="A650" s="1">
        <v>20006613</v>
      </c>
      <c r="B650" s="1" t="s">
        <v>319</v>
      </c>
      <c r="C650" s="1" t="s">
        <v>2103</v>
      </c>
      <c r="D650" s="2">
        <v>0</v>
      </c>
      <c r="E650" s="2">
        <v>152</v>
      </c>
      <c r="F650" s="2">
        <v>152</v>
      </c>
      <c r="G650" s="2">
        <v>0</v>
      </c>
    </row>
    <row r="651" spans="1:7">
      <c r="A651" s="1">
        <v>20006621</v>
      </c>
      <c r="B651" s="1" t="s">
        <v>320</v>
      </c>
      <c r="C651" s="1" t="s">
        <v>2103</v>
      </c>
      <c r="D651" s="2">
        <v>0</v>
      </c>
      <c r="E651" s="2">
        <v>512</v>
      </c>
      <c r="F651" s="2">
        <v>192</v>
      </c>
      <c r="G651" s="2">
        <v>320</v>
      </c>
    </row>
    <row r="652" spans="1:7">
      <c r="A652" s="1">
        <v>20006622</v>
      </c>
      <c r="B652" s="1" t="s">
        <v>321</v>
      </c>
      <c r="C652" s="1" t="s">
        <v>2103</v>
      </c>
      <c r="D652" s="2">
        <v>0</v>
      </c>
      <c r="E652" s="2">
        <v>320</v>
      </c>
      <c r="F652" s="2">
        <v>320</v>
      </c>
      <c r="G652" s="2">
        <v>0</v>
      </c>
    </row>
    <row r="653" spans="1:7">
      <c r="A653" s="1">
        <v>20006623</v>
      </c>
      <c r="B653" s="1" t="s">
        <v>322</v>
      </c>
      <c r="C653" s="1" t="s">
        <v>2103</v>
      </c>
      <c r="D653" s="2">
        <v>1499.69</v>
      </c>
      <c r="E653" s="2">
        <v>17658.25</v>
      </c>
      <c r="F653" s="2">
        <v>16206.85</v>
      </c>
      <c r="G653" s="2">
        <v>2951.09</v>
      </c>
    </row>
    <row r="654" spans="1:7">
      <c r="A654" s="1">
        <v>20007990</v>
      </c>
      <c r="B654" s="1" t="s">
        <v>323</v>
      </c>
      <c r="C654" s="1" t="s">
        <v>2103</v>
      </c>
      <c r="D654" s="2">
        <v>485.95</v>
      </c>
      <c r="E654" s="2">
        <v>0</v>
      </c>
      <c r="F654" s="2">
        <v>0</v>
      </c>
      <c r="G654" s="2">
        <v>485.95</v>
      </c>
    </row>
    <row r="655" spans="1:7">
      <c r="A655" s="1">
        <v>20006629</v>
      </c>
      <c r="B655" s="1" t="s">
        <v>324</v>
      </c>
      <c r="C655" s="1" t="s">
        <v>2103</v>
      </c>
      <c r="D655" s="2">
        <v>0</v>
      </c>
      <c r="E655" s="2">
        <v>220</v>
      </c>
      <c r="F655" s="2">
        <v>440</v>
      </c>
      <c r="G655" s="2">
        <v>-220</v>
      </c>
    </row>
    <row r="656" spans="1:7">
      <c r="A656" s="1">
        <v>20006630</v>
      </c>
      <c r="B656" s="1" t="s">
        <v>325</v>
      </c>
      <c r="C656" s="1" t="s">
        <v>2103</v>
      </c>
      <c r="D656" s="2">
        <v>1499.69</v>
      </c>
      <c r="E656" s="2">
        <v>17658.25</v>
      </c>
      <c r="F656" s="2">
        <v>14707.16</v>
      </c>
      <c r="G656" s="2">
        <v>4450.78</v>
      </c>
    </row>
    <row r="657" spans="1:7">
      <c r="A657" s="1">
        <v>20006588</v>
      </c>
      <c r="B657" s="1" t="s">
        <v>326</v>
      </c>
      <c r="C657" s="1" t="s">
        <v>2103</v>
      </c>
      <c r="D657" s="2">
        <v>75.12</v>
      </c>
      <c r="E657" s="2">
        <v>335.29</v>
      </c>
      <c r="F657" s="2">
        <v>169.35</v>
      </c>
      <c r="G657" s="2">
        <v>241.06</v>
      </c>
    </row>
    <row r="658" spans="1:7">
      <c r="A658" s="1">
        <v>20006784</v>
      </c>
      <c r="B658" s="1" t="s">
        <v>327</v>
      </c>
      <c r="C658" s="1" t="s">
        <v>2103</v>
      </c>
      <c r="D658" s="2">
        <v>1015.18</v>
      </c>
      <c r="E658" s="2">
        <v>0</v>
      </c>
      <c r="F658" s="2">
        <v>0</v>
      </c>
      <c r="G658" s="2">
        <v>1015.18</v>
      </c>
    </row>
    <row r="659" spans="1:7">
      <c r="A659" s="1">
        <v>20006595</v>
      </c>
      <c r="B659" s="1" t="s">
        <v>328</v>
      </c>
      <c r="C659" s="1" t="s">
        <v>2103</v>
      </c>
      <c r="D659" s="2">
        <v>0</v>
      </c>
      <c r="E659" s="2">
        <v>216</v>
      </c>
      <c r="F659" s="2">
        <v>216</v>
      </c>
      <c r="G659" s="2">
        <v>0</v>
      </c>
    </row>
    <row r="660" spans="1:7">
      <c r="A660" s="1">
        <v>20007455</v>
      </c>
      <c r="B660" s="1" t="s">
        <v>329</v>
      </c>
      <c r="C660" s="1" t="s">
        <v>2103</v>
      </c>
      <c r="D660" s="2">
        <v>0</v>
      </c>
      <c r="E660" s="2">
        <v>216</v>
      </c>
      <c r="F660" s="2">
        <v>216</v>
      </c>
      <c r="G660" s="2">
        <v>0</v>
      </c>
    </row>
    <row r="661" spans="1:7">
      <c r="A661" s="1">
        <v>20006591</v>
      </c>
      <c r="B661" s="1" t="s">
        <v>330</v>
      </c>
      <c r="C661" s="1" t="s">
        <v>2103</v>
      </c>
      <c r="D661" s="2">
        <v>1046.3900000000001</v>
      </c>
      <c r="E661" s="2">
        <v>14710</v>
      </c>
      <c r="F661" s="2">
        <v>13286.77</v>
      </c>
      <c r="G661" s="2">
        <v>2469.62</v>
      </c>
    </row>
    <row r="662" spans="1:7">
      <c r="A662" s="1">
        <v>20006593</v>
      </c>
      <c r="B662" s="1" t="s">
        <v>331</v>
      </c>
      <c r="C662" s="1" t="s">
        <v>2103</v>
      </c>
      <c r="D662" s="2">
        <v>1193.05</v>
      </c>
      <c r="E662" s="2">
        <v>14777.3</v>
      </c>
      <c r="F662" s="2">
        <v>13562.7</v>
      </c>
      <c r="G662" s="2">
        <v>2407.65</v>
      </c>
    </row>
    <row r="663" spans="1:7">
      <c r="A663" s="1">
        <v>20006592</v>
      </c>
      <c r="B663" s="1" t="s">
        <v>332</v>
      </c>
      <c r="C663" s="1" t="s">
        <v>2103</v>
      </c>
      <c r="D663" s="2">
        <v>1499.69</v>
      </c>
      <c r="E663" s="2">
        <v>17658.25</v>
      </c>
      <c r="F663" s="2">
        <v>16206.85</v>
      </c>
      <c r="G663" s="2">
        <v>2951.09</v>
      </c>
    </row>
    <row r="664" spans="1:7">
      <c r="A664" s="1">
        <v>20006596</v>
      </c>
      <c r="B664" s="1" t="s">
        <v>333</v>
      </c>
      <c r="C664" s="1" t="s">
        <v>2103</v>
      </c>
      <c r="D664" s="2">
        <v>1498.99</v>
      </c>
      <c r="E664" s="2">
        <v>17649.849999999999</v>
      </c>
      <c r="F664" s="2">
        <v>16199.15</v>
      </c>
      <c r="G664" s="2">
        <v>2949.69</v>
      </c>
    </row>
    <row r="665" spans="1:7">
      <c r="A665" s="1">
        <v>20006590</v>
      </c>
      <c r="B665" s="1" t="s">
        <v>334</v>
      </c>
      <c r="C665" s="1" t="s">
        <v>2103</v>
      </c>
      <c r="D665" s="2">
        <v>1499.69</v>
      </c>
      <c r="E665" s="2">
        <v>17658.25</v>
      </c>
      <c r="F665" s="2">
        <v>14707.16</v>
      </c>
      <c r="G665" s="2">
        <v>4450.78</v>
      </c>
    </row>
    <row r="666" spans="1:7">
      <c r="A666" s="1">
        <v>20007285</v>
      </c>
      <c r="B666" s="1" t="s">
        <v>335</v>
      </c>
      <c r="C666" s="1" t="s">
        <v>2103</v>
      </c>
      <c r="D666" s="2">
        <v>0</v>
      </c>
      <c r="E666" s="2">
        <v>1498.99</v>
      </c>
      <c r="F666" s="2">
        <v>1498.99</v>
      </c>
      <c r="G666" s="2">
        <v>0</v>
      </c>
    </row>
    <row r="667" spans="1:7">
      <c r="A667" s="1">
        <v>20007558</v>
      </c>
      <c r="B667" s="1" t="s">
        <v>336</v>
      </c>
      <c r="C667" s="1" t="s">
        <v>2103</v>
      </c>
      <c r="D667" s="2">
        <v>0</v>
      </c>
      <c r="E667" s="2">
        <v>390</v>
      </c>
      <c r="F667" s="2">
        <v>390</v>
      </c>
      <c r="G667" s="2">
        <v>0</v>
      </c>
    </row>
    <row r="668" spans="1:7">
      <c r="A668" s="1">
        <v>20006624</v>
      </c>
      <c r="B668" s="1" t="s">
        <v>337</v>
      </c>
      <c r="C668" s="1" t="s">
        <v>2103</v>
      </c>
      <c r="D668" s="2">
        <v>1229</v>
      </c>
      <c r="E668" s="2">
        <v>14748</v>
      </c>
      <c r="F668" s="2">
        <v>14748</v>
      </c>
      <c r="G668" s="2">
        <v>1229</v>
      </c>
    </row>
    <row r="669" spans="1:7">
      <c r="A669" s="1">
        <v>20006620</v>
      </c>
      <c r="B669" s="1" t="s">
        <v>338</v>
      </c>
      <c r="C669" s="1" t="s">
        <v>2103</v>
      </c>
      <c r="D669" s="2">
        <v>1133.4100000000001</v>
      </c>
      <c r="E669" s="2">
        <v>13427.9</v>
      </c>
      <c r="F669" s="2">
        <v>12324.2</v>
      </c>
      <c r="G669" s="2">
        <v>2237.11</v>
      </c>
    </row>
    <row r="670" spans="1:7">
      <c r="A670" s="1">
        <v>20006627</v>
      </c>
      <c r="B670" s="1" t="s">
        <v>339</v>
      </c>
      <c r="C670" s="1" t="s">
        <v>2103</v>
      </c>
      <c r="D670" s="2">
        <v>296.3</v>
      </c>
      <c r="E670" s="2">
        <v>302.3</v>
      </c>
      <c r="F670" s="2">
        <v>0</v>
      </c>
      <c r="G670" s="2">
        <v>598.6</v>
      </c>
    </row>
    <row r="671" spans="1:7">
      <c r="A671" s="1">
        <v>20007583</v>
      </c>
      <c r="B671" s="1" t="s">
        <v>340</v>
      </c>
      <c r="C671" s="1" t="s">
        <v>2103</v>
      </c>
      <c r="D671" s="2">
        <v>0</v>
      </c>
      <c r="E671" s="2">
        <v>320</v>
      </c>
      <c r="F671" s="2">
        <v>320</v>
      </c>
      <c r="G671" s="2">
        <v>0</v>
      </c>
    </row>
    <row r="672" spans="1:7">
      <c r="A672" s="1">
        <v>20006597</v>
      </c>
      <c r="B672" s="1" t="s">
        <v>341</v>
      </c>
      <c r="C672" s="1" t="s">
        <v>2103</v>
      </c>
      <c r="D672" s="2">
        <v>0</v>
      </c>
      <c r="E672" s="2">
        <v>320</v>
      </c>
      <c r="F672" s="2">
        <v>0</v>
      </c>
      <c r="G672" s="2">
        <v>320</v>
      </c>
    </row>
    <row r="673" spans="1:7">
      <c r="A673" s="1">
        <v>20006599</v>
      </c>
      <c r="B673" s="1" t="s">
        <v>342</v>
      </c>
      <c r="C673" s="1" t="s">
        <v>2103</v>
      </c>
      <c r="D673" s="2">
        <v>48.58</v>
      </c>
      <c r="E673" s="2">
        <v>768</v>
      </c>
      <c r="F673" s="2">
        <v>248.58</v>
      </c>
      <c r="G673" s="2">
        <v>568</v>
      </c>
    </row>
    <row r="674" spans="1:7">
      <c r="A674" s="1">
        <v>20006600</v>
      </c>
      <c r="B674" s="1" t="s">
        <v>343</v>
      </c>
      <c r="C674" s="1" t="s">
        <v>2103</v>
      </c>
      <c r="D674" s="2">
        <v>80.56</v>
      </c>
      <c r="E674" s="2">
        <v>483.36</v>
      </c>
      <c r="F674" s="2">
        <v>563.91999999999996</v>
      </c>
      <c r="G674" s="2">
        <v>0</v>
      </c>
    </row>
    <row r="675" spans="1:7">
      <c r="A675" s="1">
        <v>20006603</v>
      </c>
      <c r="B675" s="1" t="s">
        <v>344</v>
      </c>
      <c r="C675" s="1" t="s">
        <v>2103</v>
      </c>
      <c r="D675" s="2">
        <v>1499.69</v>
      </c>
      <c r="E675" s="2">
        <v>17658.25</v>
      </c>
      <c r="F675" s="2">
        <v>14707.16</v>
      </c>
      <c r="G675" s="2">
        <v>4450.78</v>
      </c>
    </row>
    <row r="676" spans="1:7">
      <c r="A676" s="1">
        <v>20006605</v>
      </c>
      <c r="B676" s="1" t="s">
        <v>345</v>
      </c>
      <c r="C676" s="1" t="s">
        <v>2103</v>
      </c>
      <c r="D676" s="2">
        <v>1499.69</v>
      </c>
      <c r="E676" s="2">
        <v>17658.25</v>
      </c>
      <c r="F676" s="2">
        <v>14707.16</v>
      </c>
      <c r="G676" s="2">
        <v>4450.78</v>
      </c>
    </row>
    <row r="677" spans="1:7">
      <c r="A677" s="1">
        <v>20007228</v>
      </c>
      <c r="B677" s="1" t="s">
        <v>346</v>
      </c>
      <c r="C677" s="1" t="s">
        <v>2389</v>
      </c>
      <c r="D677" s="2">
        <v>0</v>
      </c>
      <c r="E677" s="2">
        <v>17434</v>
      </c>
      <c r="F677" s="2">
        <v>12602</v>
      </c>
      <c r="G677" s="2">
        <v>4832</v>
      </c>
    </row>
    <row r="678" spans="1:7">
      <c r="A678" s="1">
        <v>20006109</v>
      </c>
      <c r="B678" s="1" t="s">
        <v>347</v>
      </c>
      <c r="C678" s="1" t="s">
        <v>2389</v>
      </c>
      <c r="D678" s="2">
        <v>6082</v>
      </c>
      <c r="E678" s="2">
        <v>12166</v>
      </c>
      <c r="F678" s="2">
        <v>18248</v>
      </c>
      <c r="G678" s="2">
        <v>0</v>
      </c>
    </row>
    <row r="679" spans="1:7">
      <c r="A679" s="1">
        <v>20007732</v>
      </c>
      <c r="B679" s="1" t="s">
        <v>348</v>
      </c>
      <c r="C679" s="1" t="s">
        <v>2103</v>
      </c>
      <c r="D679" s="2">
        <v>0</v>
      </c>
      <c r="E679" s="2">
        <v>7273.63</v>
      </c>
      <c r="F679" s="2">
        <v>2824.95</v>
      </c>
      <c r="G679" s="2">
        <v>4448.68</v>
      </c>
    </row>
    <row r="680" spans="1:7">
      <c r="A680" s="1">
        <v>20007572</v>
      </c>
      <c r="B680" s="1" t="s">
        <v>349</v>
      </c>
      <c r="C680" s="1" t="s">
        <v>2103</v>
      </c>
      <c r="D680" s="2">
        <v>0</v>
      </c>
      <c r="E680" s="2">
        <v>320</v>
      </c>
      <c r="F680" s="2">
        <v>320</v>
      </c>
      <c r="G680" s="2">
        <v>0</v>
      </c>
    </row>
    <row r="681" spans="1:7">
      <c r="A681" s="1">
        <v>20007725</v>
      </c>
      <c r="B681" s="1" t="s">
        <v>350</v>
      </c>
      <c r="C681" s="1" t="s">
        <v>2103</v>
      </c>
      <c r="D681" s="2">
        <v>0</v>
      </c>
      <c r="E681" s="2">
        <v>780.26</v>
      </c>
      <c r="F681" s="2">
        <v>156.25</v>
      </c>
      <c r="G681" s="2">
        <v>624.01</v>
      </c>
    </row>
    <row r="682" spans="1:7">
      <c r="A682" s="1">
        <v>20006604</v>
      </c>
      <c r="B682" s="1" t="s">
        <v>351</v>
      </c>
      <c r="C682" s="1" t="s">
        <v>2103</v>
      </c>
      <c r="D682" s="2">
        <v>33.340000000000003</v>
      </c>
      <c r="E682" s="2">
        <v>210.7</v>
      </c>
      <c r="F682" s="2">
        <v>143.84</v>
      </c>
      <c r="G682" s="2">
        <v>100.2</v>
      </c>
    </row>
    <row r="683" spans="1:7">
      <c r="A683" s="1">
        <v>20006617</v>
      </c>
      <c r="B683" s="1" t="s">
        <v>352</v>
      </c>
      <c r="C683" s="1" t="s">
        <v>2103</v>
      </c>
      <c r="D683" s="2">
        <v>188.9</v>
      </c>
      <c r="E683" s="2">
        <v>797.01</v>
      </c>
      <c r="F683" s="2">
        <v>707.54</v>
      </c>
      <c r="G683" s="2">
        <v>278.37</v>
      </c>
    </row>
    <row r="684" spans="1:7">
      <c r="A684" s="1">
        <v>20007617</v>
      </c>
      <c r="B684" s="1" t="s">
        <v>353</v>
      </c>
      <c r="C684" s="1" t="s">
        <v>2103</v>
      </c>
      <c r="D684" s="2">
        <v>0</v>
      </c>
      <c r="E684" s="2">
        <v>134.69999999999999</v>
      </c>
      <c r="F684" s="2">
        <v>9.4</v>
      </c>
      <c r="G684" s="2">
        <v>125.3</v>
      </c>
    </row>
    <row r="685" spans="1:7">
      <c r="A685" s="1">
        <v>20007458</v>
      </c>
      <c r="B685" s="1" t="s">
        <v>354</v>
      </c>
      <c r="C685" s="1" t="s">
        <v>2103</v>
      </c>
      <c r="D685" s="2">
        <v>0</v>
      </c>
      <c r="E685" s="2">
        <v>216</v>
      </c>
      <c r="F685" s="2">
        <v>216</v>
      </c>
      <c r="G685" s="2">
        <v>0</v>
      </c>
    </row>
    <row r="686" spans="1:7">
      <c r="A686" s="1">
        <v>20007701</v>
      </c>
      <c r="B686" s="1" t="s">
        <v>355</v>
      </c>
      <c r="C686" s="1" t="s">
        <v>2103</v>
      </c>
      <c r="D686" s="2">
        <v>0</v>
      </c>
      <c r="E686" s="2">
        <v>113.33</v>
      </c>
      <c r="F686" s="2">
        <v>51.45</v>
      </c>
      <c r="G686" s="2">
        <v>61.88</v>
      </c>
    </row>
    <row r="687" spans="1:7">
      <c r="A687" s="1">
        <v>20006626</v>
      </c>
      <c r="B687" s="1" t="s">
        <v>356</v>
      </c>
      <c r="C687" s="1" t="s">
        <v>2103</v>
      </c>
      <c r="D687" s="2">
        <v>0</v>
      </c>
      <c r="E687" s="2">
        <v>216</v>
      </c>
      <c r="F687" s="2">
        <v>216</v>
      </c>
      <c r="G687" s="2">
        <v>0</v>
      </c>
    </row>
    <row r="688" spans="1:7">
      <c r="A688" s="1">
        <v>20007991</v>
      </c>
      <c r="B688" s="1" t="s">
        <v>357</v>
      </c>
      <c r="C688" s="1" t="s">
        <v>2103</v>
      </c>
      <c r="D688" s="2">
        <v>21</v>
      </c>
      <c r="E688" s="2">
        <v>0</v>
      </c>
      <c r="F688" s="2">
        <v>0</v>
      </c>
      <c r="G688" s="2">
        <v>21</v>
      </c>
    </row>
    <row r="689" spans="1:7">
      <c r="A689" s="1">
        <v>20006790</v>
      </c>
      <c r="B689" s="1" t="s">
        <v>358</v>
      </c>
      <c r="C689" s="1" t="s">
        <v>2103</v>
      </c>
      <c r="D689" s="2">
        <v>535.19000000000005</v>
      </c>
      <c r="E689" s="2">
        <v>0</v>
      </c>
      <c r="F689" s="2">
        <v>0</v>
      </c>
      <c r="G689" s="2">
        <v>535.19000000000005</v>
      </c>
    </row>
    <row r="690" spans="1:7">
      <c r="A690" s="1">
        <v>20006636</v>
      </c>
      <c r="B690" s="1" t="s">
        <v>359</v>
      </c>
      <c r="C690" s="1" t="s">
        <v>2103</v>
      </c>
      <c r="D690" s="2">
        <v>51.88</v>
      </c>
      <c r="E690" s="2">
        <v>588.85</v>
      </c>
      <c r="F690" s="2">
        <v>51.88</v>
      </c>
      <c r="G690" s="2">
        <v>588.85</v>
      </c>
    </row>
    <row r="691" spans="1:7">
      <c r="A691" s="1">
        <v>20007992</v>
      </c>
      <c r="B691" s="1" t="s">
        <v>360</v>
      </c>
      <c r="C691" s="1" t="s">
        <v>2103</v>
      </c>
      <c r="D691" s="2">
        <v>134.06</v>
      </c>
      <c r="E691" s="2">
        <v>0</v>
      </c>
      <c r="F691" s="2">
        <v>0</v>
      </c>
      <c r="G691" s="2">
        <v>134.06</v>
      </c>
    </row>
    <row r="692" spans="1:7">
      <c r="A692" s="1">
        <v>20006639</v>
      </c>
      <c r="B692" s="1" t="s">
        <v>361</v>
      </c>
      <c r="C692" s="1" t="s">
        <v>2103</v>
      </c>
      <c r="D692" s="2">
        <v>0</v>
      </c>
      <c r="E692" s="2">
        <v>640</v>
      </c>
      <c r="F692" s="2">
        <v>640</v>
      </c>
      <c r="G692" s="2">
        <v>0</v>
      </c>
    </row>
    <row r="693" spans="1:7">
      <c r="A693" s="1">
        <v>20006796</v>
      </c>
      <c r="B693" s="1" t="s">
        <v>362</v>
      </c>
      <c r="C693" s="1" t="s">
        <v>2103</v>
      </c>
      <c r="D693" s="2">
        <v>352.41</v>
      </c>
      <c r="E693" s="2">
        <v>0</v>
      </c>
      <c r="F693" s="2">
        <v>0</v>
      </c>
      <c r="G693" s="2">
        <v>352.41</v>
      </c>
    </row>
    <row r="694" spans="1:7">
      <c r="A694" s="1">
        <v>20007598</v>
      </c>
      <c r="B694" s="1" t="s">
        <v>363</v>
      </c>
      <c r="C694" s="1" t="s">
        <v>2103</v>
      </c>
      <c r="D694" s="2">
        <v>0</v>
      </c>
      <c r="E694" s="2">
        <v>70</v>
      </c>
      <c r="F694" s="2">
        <v>70</v>
      </c>
      <c r="G694" s="2">
        <v>0</v>
      </c>
    </row>
    <row r="695" spans="1:7">
      <c r="A695" s="1">
        <v>20006907</v>
      </c>
      <c r="B695" s="1" t="s">
        <v>364</v>
      </c>
      <c r="C695" s="1" t="s">
        <v>2103</v>
      </c>
      <c r="D695" s="2">
        <v>1102</v>
      </c>
      <c r="E695" s="2">
        <v>0</v>
      </c>
      <c r="F695" s="2">
        <v>0</v>
      </c>
      <c r="G695" s="2">
        <v>1102</v>
      </c>
    </row>
    <row r="696" spans="1:7">
      <c r="A696" s="1">
        <v>20006792</v>
      </c>
      <c r="B696" s="1" t="s">
        <v>365</v>
      </c>
      <c r="C696" s="1" t="s">
        <v>2103</v>
      </c>
      <c r="D696" s="2">
        <v>664</v>
      </c>
      <c r="E696" s="2">
        <v>0</v>
      </c>
      <c r="F696" s="2">
        <v>0</v>
      </c>
      <c r="G696" s="2">
        <v>664</v>
      </c>
    </row>
    <row r="697" spans="1:7">
      <c r="A697" s="1">
        <v>20006793</v>
      </c>
      <c r="B697" s="1" t="s">
        <v>366</v>
      </c>
      <c r="C697" s="1" t="s">
        <v>2103</v>
      </c>
      <c r="D697" s="2">
        <v>79.58</v>
      </c>
      <c r="E697" s="2">
        <v>0</v>
      </c>
      <c r="F697" s="2">
        <v>0</v>
      </c>
      <c r="G697" s="2">
        <v>79.58</v>
      </c>
    </row>
    <row r="698" spans="1:7">
      <c r="A698" s="1">
        <v>20006645</v>
      </c>
      <c r="B698" s="1" t="s">
        <v>367</v>
      </c>
      <c r="C698" s="1" t="s">
        <v>2103</v>
      </c>
      <c r="D698" s="2">
        <v>0</v>
      </c>
      <c r="E698" s="2">
        <v>1352.82</v>
      </c>
      <c r="F698" s="2">
        <v>0</v>
      </c>
      <c r="G698" s="2">
        <v>1352.82</v>
      </c>
    </row>
    <row r="699" spans="1:7">
      <c r="A699" s="1">
        <v>20006648</v>
      </c>
      <c r="B699" s="1" t="s">
        <v>368</v>
      </c>
      <c r="C699" s="1" t="s">
        <v>2103</v>
      </c>
      <c r="D699" s="2">
        <v>1498.99</v>
      </c>
      <c r="E699" s="2">
        <v>17601.560000000001</v>
      </c>
      <c r="F699" s="2">
        <v>14700.16</v>
      </c>
      <c r="G699" s="2">
        <v>4400.3900000000003</v>
      </c>
    </row>
    <row r="700" spans="1:7">
      <c r="A700" s="1">
        <v>20007993</v>
      </c>
      <c r="B700" s="1" t="s">
        <v>369</v>
      </c>
      <c r="C700" s="1" t="s">
        <v>2103</v>
      </c>
      <c r="D700" s="2">
        <v>354.57</v>
      </c>
      <c r="E700" s="2">
        <v>0</v>
      </c>
      <c r="F700" s="2">
        <v>0</v>
      </c>
      <c r="G700" s="2">
        <v>354.57</v>
      </c>
    </row>
    <row r="701" spans="1:7">
      <c r="A701" s="1">
        <v>20006632</v>
      </c>
      <c r="B701" s="1" t="s">
        <v>370</v>
      </c>
      <c r="C701" s="1" t="s">
        <v>2103</v>
      </c>
      <c r="D701" s="2">
        <v>0</v>
      </c>
      <c r="E701" s="2">
        <v>302</v>
      </c>
      <c r="F701" s="2">
        <v>300</v>
      </c>
      <c r="G701" s="2">
        <v>2</v>
      </c>
    </row>
    <row r="702" spans="1:7">
      <c r="A702" s="1">
        <v>20006633</v>
      </c>
      <c r="B702" s="1" t="s">
        <v>371</v>
      </c>
      <c r="C702" s="1" t="s">
        <v>2103</v>
      </c>
      <c r="D702" s="2">
        <v>96.85</v>
      </c>
      <c r="E702" s="2">
        <v>290.83999999999997</v>
      </c>
      <c r="F702" s="2">
        <v>96.85</v>
      </c>
      <c r="G702" s="2">
        <v>290.83999999999997</v>
      </c>
    </row>
    <row r="703" spans="1:7">
      <c r="A703" s="1">
        <v>20006655</v>
      </c>
      <c r="B703" s="1" t="s">
        <v>372</v>
      </c>
      <c r="C703" s="1" t="s">
        <v>2103</v>
      </c>
      <c r="D703" s="2">
        <v>0</v>
      </c>
      <c r="E703" s="2">
        <v>1036</v>
      </c>
      <c r="F703" s="2">
        <v>973</v>
      </c>
      <c r="G703" s="2">
        <v>63</v>
      </c>
    </row>
    <row r="704" spans="1:7">
      <c r="A704" s="1">
        <v>20006802</v>
      </c>
      <c r="B704" s="1" t="s">
        <v>373</v>
      </c>
      <c r="C704" s="1" t="s">
        <v>2103</v>
      </c>
      <c r="D704" s="2">
        <v>65.75</v>
      </c>
      <c r="E704" s="2">
        <v>0</v>
      </c>
      <c r="F704" s="2">
        <v>0</v>
      </c>
      <c r="G704" s="2">
        <v>65.75</v>
      </c>
    </row>
    <row r="705" spans="1:7">
      <c r="A705" s="1">
        <v>20006915</v>
      </c>
      <c r="B705" s="1" t="s">
        <v>374</v>
      </c>
      <c r="C705" s="1" t="s">
        <v>2103</v>
      </c>
      <c r="D705" s="2">
        <v>15</v>
      </c>
      <c r="E705" s="2">
        <v>0</v>
      </c>
      <c r="F705" s="2">
        <v>0</v>
      </c>
      <c r="G705" s="2">
        <v>15</v>
      </c>
    </row>
    <row r="706" spans="1:7">
      <c r="A706" s="1">
        <v>20006641</v>
      </c>
      <c r="B706" s="1" t="s">
        <v>375</v>
      </c>
      <c r="C706" s="1" t="s">
        <v>2103</v>
      </c>
      <c r="D706" s="2">
        <v>0</v>
      </c>
      <c r="E706" s="2">
        <v>4905.42</v>
      </c>
      <c r="F706" s="2">
        <v>1470.83</v>
      </c>
      <c r="G706" s="2">
        <v>3434.59</v>
      </c>
    </row>
    <row r="707" spans="1:7">
      <c r="A707" s="1">
        <v>20006800</v>
      </c>
      <c r="B707" s="1" t="s">
        <v>376</v>
      </c>
      <c r="C707" s="1" t="s">
        <v>2103</v>
      </c>
      <c r="D707" s="2">
        <v>185.08</v>
      </c>
      <c r="E707" s="2">
        <v>0</v>
      </c>
      <c r="F707" s="2">
        <v>0</v>
      </c>
      <c r="G707" s="2">
        <v>185.08</v>
      </c>
    </row>
    <row r="708" spans="1:7">
      <c r="A708" s="1">
        <v>20006653</v>
      </c>
      <c r="B708" s="1" t="s">
        <v>377</v>
      </c>
      <c r="C708" s="1" t="s">
        <v>2103</v>
      </c>
      <c r="D708" s="2">
        <v>0</v>
      </c>
      <c r="E708" s="2">
        <v>320</v>
      </c>
      <c r="F708" s="2">
        <v>320</v>
      </c>
      <c r="G708" s="2">
        <v>0</v>
      </c>
    </row>
    <row r="709" spans="1:7">
      <c r="A709" s="1">
        <v>20006635</v>
      </c>
      <c r="B709" s="1" t="s">
        <v>378</v>
      </c>
      <c r="C709" s="1" t="s">
        <v>2103</v>
      </c>
      <c r="D709" s="2">
        <v>0</v>
      </c>
      <c r="E709" s="2">
        <v>640</v>
      </c>
      <c r="F709" s="2">
        <v>585</v>
      </c>
      <c r="G709" s="2">
        <v>55</v>
      </c>
    </row>
    <row r="710" spans="1:7">
      <c r="A710" s="1">
        <v>20006637</v>
      </c>
      <c r="B710" s="1" t="s">
        <v>379</v>
      </c>
      <c r="C710" s="1" t="s">
        <v>2103</v>
      </c>
      <c r="D710" s="2">
        <v>1498.99</v>
      </c>
      <c r="E710" s="2">
        <v>11991.92</v>
      </c>
      <c r="F710" s="2">
        <v>11702.18</v>
      </c>
      <c r="G710" s="2">
        <v>1788.73</v>
      </c>
    </row>
    <row r="711" spans="1:7">
      <c r="A711" s="1">
        <v>20007657</v>
      </c>
      <c r="B711" s="1" t="s">
        <v>380</v>
      </c>
      <c r="C711" s="1" t="s">
        <v>2103</v>
      </c>
      <c r="D711" s="2">
        <v>0</v>
      </c>
      <c r="E711" s="2">
        <v>82</v>
      </c>
      <c r="F711" s="2">
        <v>82</v>
      </c>
      <c r="G711" s="2">
        <v>0</v>
      </c>
    </row>
    <row r="712" spans="1:7">
      <c r="A712" s="1">
        <v>20006640</v>
      </c>
      <c r="B712" s="1" t="s">
        <v>381</v>
      </c>
      <c r="C712" s="1" t="s">
        <v>2103</v>
      </c>
      <c r="D712" s="2">
        <v>0</v>
      </c>
      <c r="E712" s="2">
        <v>830</v>
      </c>
      <c r="F712" s="2">
        <v>830</v>
      </c>
      <c r="G712" s="2">
        <v>0</v>
      </c>
    </row>
    <row r="713" spans="1:7">
      <c r="A713" s="1">
        <v>20008006</v>
      </c>
      <c r="B713" s="1" t="s">
        <v>382</v>
      </c>
      <c r="C713" s="1" t="s">
        <v>2103</v>
      </c>
      <c r="D713" s="2">
        <v>534.75</v>
      </c>
      <c r="E713" s="2">
        <v>0</v>
      </c>
      <c r="F713" s="2">
        <v>0</v>
      </c>
      <c r="G713" s="2">
        <v>534.75</v>
      </c>
    </row>
    <row r="714" spans="1:7">
      <c r="A714" s="1">
        <v>20007994</v>
      </c>
      <c r="B714" s="1" t="s">
        <v>383</v>
      </c>
      <c r="C714" s="1" t="s">
        <v>2103</v>
      </c>
      <c r="D714" s="2">
        <v>1325.49</v>
      </c>
      <c r="E714" s="2">
        <v>0</v>
      </c>
      <c r="F714" s="2">
        <v>0</v>
      </c>
      <c r="G714" s="2">
        <v>1325.49</v>
      </c>
    </row>
    <row r="715" spans="1:7">
      <c r="A715" s="1">
        <v>20006794</v>
      </c>
      <c r="B715" s="1" t="s">
        <v>384</v>
      </c>
      <c r="C715" s="1" t="s">
        <v>2103</v>
      </c>
      <c r="D715" s="2">
        <v>2044.46</v>
      </c>
      <c r="E715" s="2">
        <v>0</v>
      </c>
      <c r="F715" s="2">
        <v>0</v>
      </c>
      <c r="G715" s="2">
        <v>2044.46</v>
      </c>
    </row>
    <row r="716" spans="1:7">
      <c r="A716" s="1">
        <v>20006646</v>
      </c>
      <c r="B716" s="1" t="s">
        <v>385</v>
      </c>
      <c r="C716" s="1" t="s">
        <v>2103</v>
      </c>
      <c r="D716" s="2">
        <v>9622.08</v>
      </c>
      <c r="E716" s="2">
        <v>17649.849999999999</v>
      </c>
      <c r="F716" s="2">
        <v>13450</v>
      </c>
      <c r="G716" s="2">
        <v>13821.93</v>
      </c>
    </row>
    <row r="717" spans="1:7">
      <c r="A717" s="1">
        <v>20006647</v>
      </c>
      <c r="B717" s="1" t="s">
        <v>386</v>
      </c>
      <c r="C717" s="1" t="s">
        <v>2103</v>
      </c>
      <c r="D717" s="2">
        <v>597.20000000000005</v>
      </c>
      <c r="E717" s="2">
        <v>7895.06</v>
      </c>
      <c r="F717" s="2">
        <v>6885.53</v>
      </c>
      <c r="G717" s="2">
        <v>1606.73</v>
      </c>
    </row>
    <row r="718" spans="1:7">
      <c r="A718" s="1">
        <v>20006649</v>
      </c>
      <c r="B718" s="1" t="s">
        <v>387</v>
      </c>
      <c r="C718" s="1" t="s">
        <v>2103</v>
      </c>
      <c r="D718" s="2">
        <v>420.78</v>
      </c>
      <c r="E718" s="2">
        <v>1226.8399999999999</v>
      </c>
      <c r="F718" s="2">
        <v>1113.03</v>
      </c>
      <c r="G718" s="2">
        <v>534.59</v>
      </c>
    </row>
    <row r="719" spans="1:7">
      <c r="A719" s="1">
        <v>20006921</v>
      </c>
      <c r="B719" s="1" t="s">
        <v>388</v>
      </c>
      <c r="C719" s="1" t="s">
        <v>2103</v>
      </c>
      <c r="D719" s="2">
        <v>112</v>
      </c>
      <c r="E719" s="2">
        <v>0</v>
      </c>
      <c r="F719" s="2">
        <v>0</v>
      </c>
      <c r="G719" s="2">
        <v>112</v>
      </c>
    </row>
    <row r="720" spans="1:7">
      <c r="A720" s="1">
        <v>20008007</v>
      </c>
      <c r="B720" s="1" t="s">
        <v>389</v>
      </c>
      <c r="C720" s="1" t="s">
        <v>2103</v>
      </c>
      <c r="D720" s="2">
        <v>182.9</v>
      </c>
      <c r="E720" s="2">
        <v>0</v>
      </c>
      <c r="F720" s="2">
        <v>0</v>
      </c>
      <c r="G720" s="2">
        <v>182.9</v>
      </c>
    </row>
    <row r="721" spans="1:7">
      <c r="A721" s="1">
        <v>20006798</v>
      </c>
      <c r="B721" s="1" t="s">
        <v>390</v>
      </c>
      <c r="C721" s="1" t="s">
        <v>2103</v>
      </c>
      <c r="D721" s="2">
        <v>15</v>
      </c>
      <c r="E721" s="2">
        <v>0</v>
      </c>
      <c r="F721" s="2">
        <v>0</v>
      </c>
      <c r="G721" s="2">
        <v>15</v>
      </c>
    </row>
    <row r="722" spans="1:7">
      <c r="A722" s="1">
        <v>20006644</v>
      </c>
      <c r="B722" s="1" t="s">
        <v>391</v>
      </c>
      <c r="C722" s="1" t="s">
        <v>2103</v>
      </c>
      <c r="D722" s="2">
        <v>0</v>
      </c>
      <c r="E722" s="2">
        <v>216</v>
      </c>
      <c r="F722" s="2">
        <v>432</v>
      </c>
      <c r="G722" s="2">
        <v>-216</v>
      </c>
    </row>
    <row r="723" spans="1:7">
      <c r="A723" s="1">
        <v>20007995</v>
      </c>
      <c r="B723" s="1" t="s">
        <v>392</v>
      </c>
      <c r="C723" s="1" t="s">
        <v>2103</v>
      </c>
      <c r="D723" s="2">
        <v>91.42</v>
      </c>
      <c r="E723" s="2">
        <v>0</v>
      </c>
      <c r="F723" s="2">
        <v>0</v>
      </c>
      <c r="G723" s="2">
        <v>91.42</v>
      </c>
    </row>
    <row r="724" spans="1:7">
      <c r="A724" s="1">
        <v>20006634</v>
      </c>
      <c r="B724" s="1" t="s">
        <v>393</v>
      </c>
      <c r="C724" s="1" t="s">
        <v>2103</v>
      </c>
      <c r="D724" s="2">
        <v>758.1</v>
      </c>
      <c r="E724" s="2">
        <v>3536.4</v>
      </c>
      <c r="F724" s="2">
        <v>3285.1</v>
      </c>
      <c r="G724" s="2">
        <v>1009.4</v>
      </c>
    </row>
    <row r="725" spans="1:7">
      <c r="A725" s="1">
        <v>20006791</v>
      </c>
      <c r="B725" s="1" t="s">
        <v>394</v>
      </c>
      <c r="C725" s="1" t="s">
        <v>2103</v>
      </c>
      <c r="D725" s="2">
        <v>140</v>
      </c>
      <c r="E725" s="2">
        <v>0</v>
      </c>
      <c r="F725" s="2">
        <v>0</v>
      </c>
      <c r="G725" s="2">
        <v>140</v>
      </c>
    </row>
    <row r="726" spans="1:7">
      <c r="A726" s="1">
        <v>20007566</v>
      </c>
      <c r="B726" s="1" t="s">
        <v>395</v>
      </c>
      <c r="C726" s="1" t="s">
        <v>2103</v>
      </c>
      <c r="D726" s="2">
        <v>0</v>
      </c>
      <c r="E726" s="2">
        <v>330</v>
      </c>
      <c r="F726" s="2">
        <v>285</v>
      </c>
      <c r="G726" s="2">
        <v>45</v>
      </c>
    </row>
    <row r="727" spans="1:7">
      <c r="A727" s="1">
        <v>20006643</v>
      </c>
      <c r="B727" s="1" t="s">
        <v>396</v>
      </c>
      <c r="C727" s="1" t="s">
        <v>2103</v>
      </c>
      <c r="D727" s="2">
        <v>0</v>
      </c>
      <c r="E727" s="2">
        <v>216</v>
      </c>
      <c r="F727" s="2">
        <v>216</v>
      </c>
      <c r="G727" s="2">
        <v>0</v>
      </c>
    </row>
    <row r="728" spans="1:7">
      <c r="A728" s="1">
        <v>20006642</v>
      </c>
      <c r="B728" s="1" t="s">
        <v>397</v>
      </c>
      <c r="C728" s="1" t="s">
        <v>2103</v>
      </c>
      <c r="D728" s="2">
        <v>866.38</v>
      </c>
      <c r="E728" s="2">
        <v>416.96</v>
      </c>
      <c r="F728" s="2">
        <v>0</v>
      </c>
      <c r="G728" s="2">
        <v>1283.3399999999999</v>
      </c>
    </row>
    <row r="729" spans="1:7">
      <c r="A729" s="1">
        <v>20006658</v>
      </c>
      <c r="B729" s="1" t="s">
        <v>398</v>
      </c>
      <c r="C729" s="1" t="s">
        <v>2103</v>
      </c>
      <c r="D729" s="2">
        <v>1498.99</v>
      </c>
      <c r="E729" s="2">
        <v>17649.849999999999</v>
      </c>
      <c r="F729" s="2">
        <v>16199.15</v>
      </c>
      <c r="G729" s="2">
        <v>2949.69</v>
      </c>
    </row>
    <row r="730" spans="1:7">
      <c r="A730" s="1">
        <v>20006659</v>
      </c>
      <c r="B730" s="1" t="s">
        <v>399</v>
      </c>
      <c r="C730" s="1" t="s">
        <v>2103</v>
      </c>
      <c r="D730" s="2">
        <v>1499.69</v>
      </c>
      <c r="E730" s="2">
        <v>0</v>
      </c>
      <c r="F730" s="2">
        <v>0</v>
      </c>
      <c r="G730" s="2">
        <v>1499.69</v>
      </c>
    </row>
    <row r="731" spans="1:7">
      <c r="A731" s="1">
        <v>20006807</v>
      </c>
      <c r="B731" s="1" t="s">
        <v>400</v>
      </c>
      <c r="C731" s="1" t="s">
        <v>2103</v>
      </c>
      <c r="D731" s="2">
        <v>910</v>
      </c>
      <c r="E731" s="2">
        <v>0</v>
      </c>
      <c r="F731" s="2">
        <v>0</v>
      </c>
      <c r="G731" s="2">
        <v>910</v>
      </c>
    </row>
    <row r="732" spans="1:7">
      <c r="A732" s="1">
        <v>20006665</v>
      </c>
      <c r="B732" s="1" t="s">
        <v>401</v>
      </c>
      <c r="C732" s="1" t="s">
        <v>2103</v>
      </c>
      <c r="D732" s="2">
        <v>16442.599999999999</v>
      </c>
      <c r="E732" s="2">
        <v>16199.15</v>
      </c>
      <c r="F732" s="2">
        <v>0</v>
      </c>
      <c r="G732" s="2">
        <v>32641.75</v>
      </c>
    </row>
    <row r="733" spans="1:7">
      <c r="A733" s="1">
        <v>20006666</v>
      </c>
      <c r="B733" s="1" t="s">
        <v>402</v>
      </c>
      <c r="C733" s="1" t="s">
        <v>2103</v>
      </c>
      <c r="D733" s="2">
        <v>1498.99</v>
      </c>
      <c r="E733" s="2">
        <v>2997.98</v>
      </c>
      <c r="F733" s="2">
        <v>2997.98</v>
      </c>
      <c r="G733" s="2">
        <v>1498.99</v>
      </c>
    </row>
    <row r="734" spans="1:7">
      <c r="A734" s="1">
        <v>20007702</v>
      </c>
      <c r="B734" s="1" t="s">
        <v>403</v>
      </c>
      <c r="C734" s="1" t="s">
        <v>2103</v>
      </c>
      <c r="D734" s="2">
        <v>0</v>
      </c>
      <c r="E734" s="2">
        <v>487.48</v>
      </c>
      <c r="F734" s="2">
        <v>249.46</v>
      </c>
      <c r="G734" s="2">
        <v>238.02</v>
      </c>
    </row>
    <row r="735" spans="1:7">
      <c r="A735" s="1">
        <v>20006804</v>
      </c>
      <c r="B735" s="1" t="s">
        <v>404</v>
      </c>
      <c r="C735" s="1" t="s">
        <v>2103</v>
      </c>
      <c r="D735" s="2">
        <v>152</v>
      </c>
      <c r="E735" s="2">
        <v>0</v>
      </c>
      <c r="F735" s="2">
        <v>0</v>
      </c>
      <c r="G735" s="2">
        <v>152</v>
      </c>
    </row>
    <row r="736" spans="1:7">
      <c r="A736" s="1">
        <v>20007468</v>
      </c>
      <c r="B736" s="1" t="s">
        <v>405</v>
      </c>
      <c r="C736" s="1" t="s">
        <v>2103</v>
      </c>
      <c r="D736" s="2">
        <v>0</v>
      </c>
      <c r="E736" s="2">
        <v>130</v>
      </c>
      <c r="F736" s="2">
        <v>130</v>
      </c>
      <c r="G736" s="2">
        <v>0</v>
      </c>
    </row>
    <row r="737" spans="1:7">
      <c r="A737" s="1">
        <v>20006660</v>
      </c>
      <c r="B737" s="1" t="s">
        <v>406</v>
      </c>
      <c r="C737" s="1" t="s">
        <v>2103</v>
      </c>
      <c r="D737" s="2">
        <v>294.10000000000002</v>
      </c>
      <c r="E737" s="2">
        <v>946.1</v>
      </c>
      <c r="F737" s="2">
        <v>910.7</v>
      </c>
      <c r="G737" s="2">
        <v>329.5</v>
      </c>
    </row>
    <row r="738" spans="1:7">
      <c r="A738" s="1">
        <v>20006805</v>
      </c>
      <c r="B738" s="1" t="s">
        <v>407</v>
      </c>
      <c r="C738" s="1" t="s">
        <v>2103</v>
      </c>
      <c r="D738" s="2">
        <v>5011.7700000000004</v>
      </c>
      <c r="E738" s="2">
        <v>0</v>
      </c>
      <c r="F738" s="2">
        <v>0</v>
      </c>
      <c r="G738" s="2">
        <v>5011.7700000000004</v>
      </c>
    </row>
    <row r="739" spans="1:7">
      <c r="A739" s="1">
        <v>20007564</v>
      </c>
      <c r="B739" s="1" t="s">
        <v>408</v>
      </c>
      <c r="C739" s="1" t="s">
        <v>2103</v>
      </c>
      <c r="D739" s="2">
        <v>0</v>
      </c>
      <c r="E739" s="2">
        <v>140</v>
      </c>
      <c r="F739" s="2">
        <v>140</v>
      </c>
      <c r="G739" s="2">
        <v>0</v>
      </c>
    </row>
    <row r="740" spans="1:7">
      <c r="A740" s="1">
        <v>20007707</v>
      </c>
      <c r="B740" s="1" t="s">
        <v>409</v>
      </c>
      <c r="C740" s="1" t="s">
        <v>2103</v>
      </c>
      <c r="D740" s="2">
        <v>0</v>
      </c>
      <c r="E740" s="2">
        <v>184</v>
      </c>
      <c r="F740" s="2">
        <v>184</v>
      </c>
      <c r="G740" s="2">
        <v>0</v>
      </c>
    </row>
    <row r="741" spans="1:7">
      <c r="A741" s="1">
        <v>20007844</v>
      </c>
      <c r="B741" s="1" t="s">
        <v>410</v>
      </c>
      <c r="C741" s="1" t="s">
        <v>2103</v>
      </c>
      <c r="D741" s="2">
        <v>0</v>
      </c>
      <c r="E741" s="2">
        <v>156.4</v>
      </c>
      <c r="F741" s="2">
        <v>0</v>
      </c>
      <c r="G741" s="2">
        <v>156.4</v>
      </c>
    </row>
    <row r="742" spans="1:7">
      <c r="A742" s="1">
        <v>20007836</v>
      </c>
      <c r="B742" s="1" t="s">
        <v>411</v>
      </c>
      <c r="C742" s="1" t="s">
        <v>2103</v>
      </c>
      <c r="D742" s="2">
        <v>0</v>
      </c>
      <c r="E742" s="2">
        <v>211.26</v>
      </c>
      <c r="F742" s="2">
        <v>0</v>
      </c>
      <c r="G742" s="2">
        <v>211.26</v>
      </c>
    </row>
    <row r="743" spans="1:7">
      <c r="A743" s="1">
        <v>20006667</v>
      </c>
      <c r="B743" s="1" t="s">
        <v>412</v>
      </c>
      <c r="C743" s="1" t="s">
        <v>2103</v>
      </c>
      <c r="D743" s="2">
        <v>482.9</v>
      </c>
      <c r="E743" s="2">
        <v>0</v>
      </c>
      <c r="F743" s="2">
        <v>0</v>
      </c>
      <c r="G743" s="2">
        <v>482.9</v>
      </c>
    </row>
    <row r="744" spans="1:7">
      <c r="A744" s="1">
        <v>20006668</v>
      </c>
      <c r="B744" s="1" t="s">
        <v>413</v>
      </c>
      <c r="C744" s="1" t="s">
        <v>2103</v>
      </c>
      <c r="D744" s="2">
        <v>737.6</v>
      </c>
      <c r="E744" s="2">
        <v>0</v>
      </c>
      <c r="F744" s="2">
        <v>0</v>
      </c>
      <c r="G744" s="2">
        <v>737.6</v>
      </c>
    </row>
    <row r="745" spans="1:7">
      <c r="A745" s="1">
        <v>20006657</v>
      </c>
      <c r="B745" s="1" t="s">
        <v>414</v>
      </c>
      <c r="C745" s="1" t="s">
        <v>2103</v>
      </c>
      <c r="D745" s="2">
        <v>229.86</v>
      </c>
      <c r="E745" s="2">
        <v>936.3</v>
      </c>
      <c r="F745" s="2">
        <v>685.74</v>
      </c>
      <c r="G745" s="2">
        <v>480.42</v>
      </c>
    </row>
    <row r="746" spans="1:7">
      <c r="A746" s="1">
        <v>20006803</v>
      </c>
      <c r="B746" s="1" t="s">
        <v>415</v>
      </c>
      <c r="C746" s="1" t="s">
        <v>2103</v>
      </c>
      <c r="D746" s="2">
        <v>115.36</v>
      </c>
      <c r="E746" s="2">
        <v>0</v>
      </c>
      <c r="F746" s="2">
        <v>0</v>
      </c>
      <c r="G746" s="2">
        <v>115.36</v>
      </c>
    </row>
    <row r="747" spans="1:7">
      <c r="A747" s="1">
        <v>20007599</v>
      </c>
      <c r="B747" s="1" t="s">
        <v>416</v>
      </c>
      <c r="C747" s="1" t="s">
        <v>2103</v>
      </c>
      <c r="D747" s="2">
        <v>0</v>
      </c>
      <c r="E747" s="2">
        <v>50</v>
      </c>
      <c r="F747" s="2">
        <v>50</v>
      </c>
      <c r="G747" s="2">
        <v>0</v>
      </c>
    </row>
    <row r="748" spans="1:7">
      <c r="A748" s="1">
        <v>20006661</v>
      </c>
      <c r="B748" s="1" t="s">
        <v>417</v>
      </c>
      <c r="C748" s="1" t="s">
        <v>2103</v>
      </c>
      <c r="D748" s="2">
        <v>1473.62</v>
      </c>
      <c r="E748" s="2">
        <v>17591.48</v>
      </c>
      <c r="F748" s="2">
        <v>17594.28</v>
      </c>
      <c r="G748" s="2">
        <v>1470.82</v>
      </c>
    </row>
    <row r="749" spans="1:7">
      <c r="A749" s="1">
        <v>20006662</v>
      </c>
      <c r="B749" s="1" t="s">
        <v>418</v>
      </c>
      <c r="C749" s="1" t="s">
        <v>2103</v>
      </c>
      <c r="D749" s="2">
        <v>10634.2</v>
      </c>
      <c r="E749" s="2">
        <v>3536.4</v>
      </c>
      <c r="F749" s="2">
        <v>0</v>
      </c>
      <c r="G749" s="2">
        <v>14170.6</v>
      </c>
    </row>
    <row r="750" spans="1:7">
      <c r="A750" s="1">
        <v>20006669</v>
      </c>
      <c r="B750" s="1" t="s">
        <v>419</v>
      </c>
      <c r="C750" s="1" t="s">
        <v>2103</v>
      </c>
      <c r="D750" s="2">
        <v>0</v>
      </c>
      <c r="E750" s="2">
        <v>300</v>
      </c>
      <c r="F750" s="2">
        <v>300</v>
      </c>
      <c r="G750" s="2">
        <v>0</v>
      </c>
    </row>
    <row r="751" spans="1:7">
      <c r="A751" s="1">
        <v>20006670</v>
      </c>
      <c r="B751" s="1" t="s">
        <v>420</v>
      </c>
      <c r="C751" s="1" t="s">
        <v>2103</v>
      </c>
      <c r="D751" s="2">
        <v>0</v>
      </c>
      <c r="E751" s="2">
        <v>4303.8100000000004</v>
      </c>
      <c r="F751" s="2">
        <v>2853.11</v>
      </c>
      <c r="G751" s="2">
        <v>1450.7</v>
      </c>
    </row>
    <row r="752" spans="1:7">
      <c r="A752" s="1">
        <v>20007829</v>
      </c>
      <c r="B752" s="1" t="s">
        <v>421</v>
      </c>
      <c r="C752" s="1" t="s">
        <v>2103</v>
      </c>
      <c r="D752" s="2">
        <v>0</v>
      </c>
      <c r="E752" s="2">
        <v>115.89</v>
      </c>
      <c r="F752" s="2">
        <v>0</v>
      </c>
      <c r="G752" s="2">
        <v>115.89</v>
      </c>
    </row>
    <row r="753" spans="1:7">
      <c r="A753" s="1">
        <v>20006671</v>
      </c>
      <c r="B753" s="1" t="s">
        <v>422</v>
      </c>
      <c r="C753" s="1" t="s">
        <v>2103</v>
      </c>
      <c r="D753" s="2">
        <v>1798.14</v>
      </c>
      <c r="E753" s="2">
        <v>21172.1</v>
      </c>
      <c r="F753" s="2">
        <v>19431.900000000001</v>
      </c>
      <c r="G753" s="2">
        <v>3538.34</v>
      </c>
    </row>
    <row r="754" spans="1:7">
      <c r="A754" s="1">
        <v>20006672</v>
      </c>
      <c r="B754" s="1" t="s">
        <v>423</v>
      </c>
      <c r="C754" s="1" t="s">
        <v>2103</v>
      </c>
      <c r="D754" s="2">
        <v>0</v>
      </c>
      <c r="E754" s="2">
        <v>320</v>
      </c>
      <c r="F754" s="2">
        <v>0</v>
      </c>
      <c r="G754" s="2">
        <v>320</v>
      </c>
    </row>
    <row r="755" spans="1:7">
      <c r="A755" s="1">
        <v>20006806</v>
      </c>
      <c r="B755" s="1" t="s">
        <v>424</v>
      </c>
      <c r="C755" s="1" t="s">
        <v>2103</v>
      </c>
      <c r="D755" s="2">
        <v>1375.89</v>
      </c>
      <c r="E755" s="2">
        <v>0</v>
      </c>
      <c r="F755" s="2">
        <v>0</v>
      </c>
      <c r="G755" s="2">
        <v>1375.89</v>
      </c>
    </row>
    <row r="756" spans="1:7">
      <c r="A756" s="1">
        <v>20006810</v>
      </c>
      <c r="B756" s="1" t="s">
        <v>425</v>
      </c>
      <c r="C756" s="1" t="s">
        <v>2103</v>
      </c>
      <c r="D756" s="2">
        <v>23.83</v>
      </c>
      <c r="E756" s="2">
        <v>0</v>
      </c>
      <c r="F756" s="2">
        <v>0</v>
      </c>
      <c r="G756" s="2">
        <v>23.83</v>
      </c>
    </row>
    <row r="757" spans="1:7">
      <c r="A757" s="1">
        <v>20007996</v>
      </c>
      <c r="B757" s="1" t="s">
        <v>426</v>
      </c>
      <c r="C757" s="1" t="s">
        <v>2103</v>
      </c>
      <c r="D757" s="2">
        <v>1101.8399999999999</v>
      </c>
      <c r="E757" s="2">
        <v>0</v>
      </c>
      <c r="F757" s="2">
        <v>0</v>
      </c>
      <c r="G757" s="2">
        <v>1101.8399999999999</v>
      </c>
    </row>
    <row r="758" spans="1:7">
      <c r="A758" s="1">
        <v>20007562</v>
      </c>
      <c r="B758" s="1" t="s">
        <v>427</v>
      </c>
      <c r="C758" s="1" t="s">
        <v>2103</v>
      </c>
      <c r="D758" s="2">
        <v>0</v>
      </c>
      <c r="E758" s="2">
        <v>840</v>
      </c>
      <c r="F758" s="2">
        <v>840</v>
      </c>
      <c r="G758" s="2">
        <v>0</v>
      </c>
    </row>
    <row r="759" spans="1:7">
      <c r="A759" s="1">
        <v>20007393</v>
      </c>
      <c r="B759" s="1" t="s">
        <v>428</v>
      </c>
      <c r="C759" s="1" t="s">
        <v>2103</v>
      </c>
      <c r="D759" s="2">
        <v>0</v>
      </c>
      <c r="E759" s="2">
        <v>140</v>
      </c>
      <c r="F759" s="2">
        <v>140</v>
      </c>
      <c r="G759" s="2">
        <v>0</v>
      </c>
    </row>
    <row r="760" spans="1:7">
      <c r="A760" s="1">
        <v>20006674</v>
      </c>
      <c r="B760" s="1" t="s">
        <v>429</v>
      </c>
      <c r="C760" s="1" t="s">
        <v>2103</v>
      </c>
      <c r="D760" s="2">
        <v>21096.22</v>
      </c>
      <c r="E760" s="2">
        <v>17649.849999999999</v>
      </c>
      <c r="F760" s="2">
        <v>0</v>
      </c>
      <c r="G760" s="2">
        <v>38746.07</v>
      </c>
    </row>
    <row r="761" spans="1:7">
      <c r="A761" s="1">
        <v>20006673</v>
      </c>
      <c r="B761" s="1" t="s">
        <v>430</v>
      </c>
      <c r="C761" s="1" t="s">
        <v>2103</v>
      </c>
      <c r="D761" s="2">
        <v>1498.99</v>
      </c>
      <c r="E761" s="2">
        <v>17649.849999999999</v>
      </c>
      <c r="F761" s="2">
        <v>16199.15</v>
      </c>
      <c r="G761" s="2">
        <v>2949.69</v>
      </c>
    </row>
    <row r="762" spans="1:7">
      <c r="A762" s="1">
        <v>20007655</v>
      </c>
      <c r="B762" s="1" t="s">
        <v>431</v>
      </c>
      <c r="C762" s="1" t="s">
        <v>2103</v>
      </c>
      <c r="D762" s="2">
        <v>0</v>
      </c>
      <c r="E762" s="2">
        <v>82</v>
      </c>
      <c r="F762" s="2">
        <v>82</v>
      </c>
      <c r="G762" s="2">
        <v>0</v>
      </c>
    </row>
    <row r="763" spans="1:7">
      <c r="D763" s="35">
        <f>SUM(D2:D762)</f>
        <v>1350381.0999999992</v>
      </c>
      <c r="E763" s="35">
        <f>SUM(E2:E762)</f>
        <v>22427559.750000011</v>
      </c>
      <c r="F763" s="35">
        <f>SUM(F2:F762)</f>
        <v>21542531.839999989</v>
      </c>
      <c r="G763" s="35">
        <f>SUM(G2:G762)</f>
        <v>2235409.0099999984</v>
      </c>
    </row>
    <row r="767" spans="1:7">
      <c r="D767" s="55">
        <f>SUBTOTAL(9,D2:D762)</f>
        <v>1350381.0999999992</v>
      </c>
      <c r="E767" s="55">
        <f>SUBTOTAL(9,E2:E762)</f>
        <v>22427559.750000011</v>
      </c>
      <c r="F767" s="55">
        <f>SUBTOTAL(9,F2:F762)</f>
        <v>21542531.839999989</v>
      </c>
      <c r="G767" s="55">
        <f>SUBTOTAL(9,G2:G762)</f>
        <v>2235409.0099999984</v>
      </c>
    </row>
  </sheetData>
  <autoFilter ref="A1:G763"/>
  <phoneticPr fontId="3" type="noConversion"/>
  <printOptions gridLines="1"/>
  <pageMargins left="0.78740157480314965" right="0.78740157480314965" top="0.31496062992125984" bottom="0.48" header="0.15748031496062992" footer="0.1"/>
  <pageSetup paperSize="9" orientation="landscape" r:id="rId1"/>
  <headerFooter alignWithMargins="0">
    <oddFooter>&amp;L&amp;F/&amp;A&amp;R&amp;P/&amp;N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1573"/>
  <sheetViews>
    <sheetView workbookViewId="0">
      <pane ySplit="1" topLeftCell="A1538" activePane="bottomLeft" state="frozen"/>
      <selection pane="bottomLeft" activeCell="D1573" sqref="D1573"/>
    </sheetView>
  </sheetViews>
  <sheetFormatPr defaultRowHeight="12.75"/>
  <cols>
    <col min="1" max="1" width="7.85546875" customWidth="1"/>
    <col min="2" max="2" width="46.28515625" bestFit="1" customWidth="1"/>
    <col min="3" max="3" width="25.5703125" bestFit="1" customWidth="1"/>
    <col min="4" max="4" width="12.85546875" style="5" bestFit="1" customWidth="1"/>
    <col min="5" max="6" width="12" style="5" bestFit="1" customWidth="1"/>
    <col min="7" max="7" width="12.7109375" style="5" bestFit="1" customWidth="1"/>
  </cols>
  <sheetData>
    <row r="1" spans="1:7">
      <c r="A1" s="1" t="s">
        <v>432</v>
      </c>
      <c r="B1" s="1" t="s">
        <v>3352</v>
      </c>
      <c r="C1" s="1" t="s">
        <v>2101</v>
      </c>
      <c r="D1" s="2" t="s">
        <v>2086</v>
      </c>
      <c r="E1" s="2" t="s">
        <v>1753</v>
      </c>
      <c r="F1" s="2" t="s">
        <v>1754</v>
      </c>
      <c r="G1" s="2" t="s">
        <v>2087</v>
      </c>
    </row>
    <row r="2" spans="1:7">
      <c r="A2" s="1">
        <v>10000126</v>
      </c>
      <c r="B2" s="1" t="s">
        <v>433</v>
      </c>
      <c r="C2" s="1" t="s">
        <v>434</v>
      </c>
      <c r="D2" s="2">
        <v>0</v>
      </c>
      <c r="E2" s="2">
        <v>5914</v>
      </c>
      <c r="F2" s="2">
        <v>8598</v>
      </c>
      <c r="G2" s="2">
        <v>-2684</v>
      </c>
    </row>
    <row r="3" spans="1:7">
      <c r="A3" s="1">
        <v>10007925</v>
      </c>
      <c r="B3" s="1" t="s">
        <v>435</v>
      </c>
      <c r="C3" s="1" t="s">
        <v>434</v>
      </c>
      <c r="D3" s="2">
        <v>-96.6</v>
      </c>
      <c r="E3" s="2">
        <v>0</v>
      </c>
      <c r="F3" s="2">
        <v>0</v>
      </c>
      <c r="G3" s="2">
        <v>-96.6</v>
      </c>
    </row>
    <row r="4" spans="1:7">
      <c r="A4" s="1">
        <v>10007939</v>
      </c>
      <c r="B4" s="1" t="s">
        <v>436</v>
      </c>
      <c r="C4" s="1" t="s">
        <v>437</v>
      </c>
      <c r="D4" s="2">
        <v>-1824</v>
      </c>
      <c r="E4" s="2">
        <v>0</v>
      </c>
      <c r="F4" s="2">
        <v>0</v>
      </c>
      <c r="G4" s="2">
        <v>-1824</v>
      </c>
    </row>
    <row r="5" spans="1:7">
      <c r="A5" s="1">
        <v>10006085</v>
      </c>
      <c r="B5" s="1" t="s">
        <v>438</v>
      </c>
      <c r="C5" s="1" t="s">
        <v>434</v>
      </c>
      <c r="D5" s="2">
        <v>0</v>
      </c>
      <c r="E5" s="2">
        <v>200</v>
      </c>
      <c r="F5" s="2">
        <v>200</v>
      </c>
      <c r="G5" s="2">
        <v>0</v>
      </c>
    </row>
    <row r="6" spans="1:7">
      <c r="A6" s="1">
        <v>10002969</v>
      </c>
      <c r="B6" s="1" t="s">
        <v>439</v>
      </c>
      <c r="C6" s="1" t="s">
        <v>434</v>
      </c>
      <c r="D6" s="2">
        <v>43.88</v>
      </c>
      <c r="E6" s="2">
        <v>79718.17</v>
      </c>
      <c r="F6" s="2">
        <v>85524.800000000003</v>
      </c>
      <c r="G6" s="2">
        <v>-5762.75</v>
      </c>
    </row>
    <row r="7" spans="1:7">
      <c r="A7" s="1">
        <v>10007510</v>
      </c>
      <c r="B7" s="1" t="s">
        <v>440</v>
      </c>
      <c r="C7" s="1" t="s">
        <v>437</v>
      </c>
      <c r="D7" s="2">
        <v>0</v>
      </c>
      <c r="E7" s="2">
        <v>700</v>
      </c>
      <c r="F7" s="2">
        <v>700</v>
      </c>
      <c r="G7" s="2">
        <v>0</v>
      </c>
    </row>
    <row r="8" spans="1:7">
      <c r="A8" s="1">
        <v>10007415</v>
      </c>
      <c r="B8" s="1" t="s">
        <v>441</v>
      </c>
      <c r="C8" s="1" t="s">
        <v>434</v>
      </c>
      <c r="D8" s="2">
        <v>0</v>
      </c>
      <c r="E8" s="2">
        <v>200</v>
      </c>
      <c r="F8" s="2">
        <v>200</v>
      </c>
      <c r="G8" s="2">
        <v>0</v>
      </c>
    </row>
    <row r="9" spans="1:7">
      <c r="A9" s="1">
        <v>10007613</v>
      </c>
      <c r="B9" s="1" t="s">
        <v>442</v>
      </c>
      <c r="C9" s="1" t="s">
        <v>437</v>
      </c>
      <c r="D9" s="2">
        <v>0</v>
      </c>
      <c r="E9" s="2">
        <v>201.95</v>
      </c>
      <c r="F9" s="2">
        <v>201.95</v>
      </c>
      <c r="G9" s="2">
        <v>0</v>
      </c>
    </row>
    <row r="10" spans="1:7">
      <c r="A10" s="1">
        <v>10007760</v>
      </c>
      <c r="B10" s="1" t="s">
        <v>443</v>
      </c>
      <c r="C10" s="1" t="s">
        <v>437</v>
      </c>
      <c r="D10" s="2">
        <v>0</v>
      </c>
      <c r="E10" s="2">
        <v>200</v>
      </c>
      <c r="F10" s="2">
        <v>200</v>
      </c>
      <c r="G10" s="2">
        <v>0</v>
      </c>
    </row>
    <row r="11" spans="1:7">
      <c r="A11" s="1">
        <v>10007240</v>
      </c>
      <c r="B11" s="1" t="s">
        <v>444</v>
      </c>
      <c r="C11" s="1" t="s">
        <v>445</v>
      </c>
      <c r="D11" s="2">
        <v>0</v>
      </c>
      <c r="E11" s="2">
        <v>4000</v>
      </c>
      <c r="F11" s="2">
        <v>4000</v>
      </c>
      <c r="G11" s="2">
        <v>0</v>
      </c>
    </row>
    <row r="12" spans="1:7">
      <c r="A12" s="1">
        <v>10003007</v>
      </c>
      <c r="B12" s="1" t="s">
        <v>446</v>
      </c>
      <c r="C12" s="1" t="s">
        <v>434</v>
      </c>
      <c r="D12" s="2">
        <v>0</v>
      </c>
      <c r="E12" s="2">
        <v>1727</v>
      </c>
      <c r="F12" s="2">
        <v>3477</v>
      </c>
      <c r="G12" s="2">
        <v>-1750</v>
      </c>
    </row>
    <row r="13" spans="1:7">
      <c r="A13" s="1">
        <v>10007662</v>
      </c>
      <c r="B13" s="1" t="s">
        <v>447</v>
      </c>
      <c r="C13" s="1" t="s">
        <v>437</v>
      </c>
      <c r="D13" s="2">
        <v>0</v>
      </c>
      <c r="E13" s="2">
        <v>260</v>
      </c>
      <c r="F13" s="2">
        <v>260</v>
      </c>
      <c r="G13" s="2">
        <v>0</v>
      </c>
    </row>
    <row r="14" spans="1:7">
      <c r="A14" s="1">
        <v>10006843</v>
      </c>
      <c r="B14" s="1" t="s">
        <v>448</v>
      </c>
      <c r="C14" s="1" t="s">
        <v>434</v>
      </c>
      <c r="D14" s="2">
        <v>0</v>
      </c>
      <c r="E14" s="2">
        <v>3000</v>
      </c>
      <c r="F14" s="2">
        <v>3000</v>
      </c>
      <c r="G14" s="2">
        <v>0</v>
      </c>
    </row>
    <row r="15" spans="1:7">
      <c r="A15" s="1">
        <v>10003455</v>
      </c>
      <c r="B15" s="1" t="s">
        <v>2104</v>
      </c>
      <c r="C15" s="1" t="s">
        <v>437</v>
      </c>
      <c r="D15" s="2">
        <v>0</v>
      </c>
      <c r="E15" s="2">
        <v>3113</v>
      </c>
      <c r="F15" s="2">
        <v>3113</v>
      </c>
      <c r="G15" s="2">
        <v>0</v>
      </c>
    </row>
    <row r="16" spans="1:7">
      <c r="A16" s="1">
        <v>10003468</v>
      </c>
      <c r="B16" s="1" t="s">
        <v>449</v>
      </c>
      <c r="C16" s="1" t="s">
        <v>437</v>
      </c>
      <c r="D16" s="2">
        <v>0</v>
      </c>
      <c r="E16" s="2">
        <v>3500</v>
      </c>
      <c r="F16" s="2">
        <v>3500</v>
      </c>
      <c r="G16" s="2">
        <v>0</v>
      </c>
    </row>
    <row r="17" spans="1:7">
      <c r="A17" s="1">
        <v>10007432</v>
      </c>
      <c r="B17" s="1" t="s">
        <v>450</v>
      </c>
      <c r="C17" s="1" t="s">
        <v>437</v>
      </c>
      <c r="D17" s="2">
        <v>0</v>
      </c>
      <c r="E17" s="2">
        <v>1400</v>
      </c>
      <c r="F17" s="2">
        <v>1400</v>
      </c>
      <c r="G17" s="2">
        <v>0</v>
      </c>
    </row>
    <row r="18" spans="1:7">
      <c r="A18" s="1">
        <v>10000207</v>
      </c>
      <c r="B18" s="1" t="s">
        <v>451</v>
      </c>
      <c r="C18" s="1" t="s">
        <v>434</v>
      </c>
      <c r="D18" s="2">
        <v>0</v>
      </c>
      <c r="E18" s="2">
        <v>1376.88</v>
      </c>
      <c r="F18" s="2">
        <v>1376.88</v>
      </c>
      <c r="G18" s="2">
        <v>0</v>
      </c>
    </row>
    <row r="19" spans="1:7">
      <c r="A19" s="1">
        <v>10007266</v>
      </c>
      <c r="B19" s="1" t="s">
        <v>452</v>
      </c>
      <c r="C19" s="1" t="s">
        <v>437</v>
      </c>
      <c r="D19" s="2">
        <v>0</v>
      </c>
      <c r="E19" s="2">
        <v>175</v>
      </c>
      <c r="F19" s="2">
        <v>175</v>
      </c>
      <c r="G19" s="2">
        <v>0</v>
      </c>
    </row>
    <row r="20" spans="1:7">
      <c r="A20" s="1">
        <v>10003608</v>
      </c>
      <c r="B20" s="1" t="s">
        <v>453</v>
      </c>
      <c r="C20" s="1" t="s">
        <v>437</v>
      </c>
      <c r="D20" s="2">
        <v>0</v>
      </c>
      <c r="E20" s="2">
        <v>3720</v>
      </c>
      <c r="F20" s="2">
        <v>3720</v>
      </c>
      <c r="G20" s="2">
        <v>0</v>
      </c>
    </row>
    <row r="21" spans="1:7">
      <c r="A21" s="1">
        <v>10000173</v>
      </c>
      <c r="B21" s="1" t="s">
        <v>454</v>
      </c>
      <c r="C21" s="1" t="s">
        <v>434</v>
      </c>
      <c r="D21" s="2">
        <v>0</v>
      </c>
      <c r="E21" s="2">
        <v>541.67999999999995</v>
      </c>
      <c r="F21" s="2">
        <v>541.67999999999995</v>
      </c>
      <c r="G21" s="2">
        <v>0</v>
      </c>
    </row>
    <row r="22" spans="1:7">
      <c r="A22" s="1">
        <v>10000057</v>
      </c>
      <c r="B22" s="1" t="s">
        <v>455</v>
      </c>
      <c r="C22" s="1" t="s">
        <v>434</v>
      </c>
      <c r="D22" s="2">
        <v>-3271.99</v>
      </c>
      <c r="E22" s="2">
        <v>47357.39</v>
      </c>
      <c r="F22" s="2">
        <v>45805.88</v>
      </c>
      <c r="G22" s="2">
        <v>-1720.48</v>
      </c>
    </row>
    <row r="23" spans="1:7">
      <c r="A23" s="1">
        <v>10007307</v>
      </c>
      <c r="B23" s="1" t="s">
        <v>456</v>
      </c>
      <c r="C23" s="1" t="s">
        <v>437</v>
      </c>
      <c r="D23" s="2">
        <v>0</v>
      </c>
      <c r="E23" s="2">
        <v>450</v>
      </c>
      <c r="F23" s="2">
        <v>450</v>
      </c>
      <c r="G23" s="2">
        <v>0</v>
      </c>
    </row>
    <row r="24" spans="1:7">
      <c r="A24" s="1">
        <v>10007547</v>
      </c>
      <c r="B24" s="1" t="s">
        <v>457</v>
      </c>
      <c r="C24" s="1" t="s">
        <v>437</v>
      </c>
      <c r="D24" s="2">
        <v>0</v>
      </c>
      <c r="E24" s="2">
        <v>500</v>
      </c>
      <c r="F24" s="2">
        <v>500</v>
      </c>
      <c r="G24" s="2">
        <v>0</v>
      </c>
    </row>
    <row r="25" spans="1:7">
      <c r="A25" s="1">
        <v>10000130</v>
      </c>
      <c r="B25" s="1" t="s">
        <v>458</v>
      </c>
      <c r="C25" s="1" t="s">
        <v>434</v>
      </c>
      <c r="D25" s="2">
        <v>0</v>
      </c>
      <c r="E25" s="2">
        <v>1199838.32</v>
      </c>
      <c r="F25" s="2">
        <v>1199838.32</v>
      </c>
      <c r="G25" s="2">
        <v>0</v>
      </c>
    </row>
    <row r="26" spans="1:7">
      <c r="A26" s="1">
        <v>10000092</v>
      </c>
      <c r="B26" s="1" t="s">
        <v>459</v>
      </c>
      <c r="C26" s="1" t="s">
        <v>434</v>
      </c>
      <c r="D26" s="2">
        <v>0</v>
      </c>
      <c r="E26" s="2">
        <v>158.54</v>
      </c>
      <c r="F26" s="2">
        <v>268.64</v>
      </c>
      <c r="G26" s="2">
        <v>-110.1</v>
      </c>
    </row>
    <row r="27" spans="1:7">
      <c r="A27" s="1">
        <v>10004149</v>
      </c>
      <c r="B27" s="1" t="s">
        <v>460</v>
      </c>
      <c r="C27" s="1" t="s">
        <v>437</v>
      </c>
      <c r="D27" s="2">
        <v>0</v>
      </c>
      <c r="E27" s="2">
        <v>560</v>
      </c>
      <c r="F27" s="2">
        <v>560</v>
      </c>
      <c r="G27" s="2">
        <v>0</v>
      </c>
    </row>
    <row r="28" spans="1:7">
      <c r="A28" s="1">
        <v>10004233</v>
      </c>
      <c r="B28" s="1" t="s">
        <v>461</v>
      </c>
      <c r="C28" s="1" t="s">
        <v>437</v>
      </c>
      <c r="D28" s="2">
        <v>0</v>
      </c>
      <c r="E28" s="2">
        <v>2827</v>
      </c>
      <c r="F28" s="2">
        <v>2827</v>
      </c>
      <c r="G28" s="2">
        <v>0</v>
      </c>
    </row>
    <row r="29" spans="1:7">
      <c r="A29" s="1">
        <v>10007752</v>
      </c>
      <c r="B29" s="1" t="s">
        <v>462</v>
      </c>
      <c r="C29" s="1" t="s">
        <v>437</v>
      </c>
      <c r="D29" s="2">
        <v>0</v>
      </c>
      <c r="E29" s="2">
        <v>1100</v>
      </c>
      <c r="F29" s="2">
        <v>1100</v>
      </c>
      <c r="G29" s="2">
        <v>0</v>
      </c>
    </row>
    <row r="30" spans="1:7">
      <c r="A30" s="1">
        <v>10006887</v>
      </c>
      <c r="B30" s="1" t="s">
        <v>463</v>
      </c>
      <c r="C30" s="1" t="s">
        <v>437</v>
      </c>
      <c r="D30" s="2">
        <v>0</v>
      </c>
      <c r="E30" s="2">
        <v>600</v>
      </c>
      <c r="F30" s="2">
        <v>600</v>
      </c>
      <c r="G30" s="2">
        <v>0</v>
      </c>
    </row>
    <row r="31" spans="1:7">
      <c r="A31" s="1">
        <v>10004469</v>
      </c>
      <c r="B31" s="1" t="s">
        <v>464</v>
      </c>
      <c r="C31" s="1" t="s">
        <v>437</v>
      </c>
      <c r="D31" s="2">
        <v>0</v>
      </c>
      <c r="E31" s="2">
        <v>150</v>
      </c>
      <c r="F31" s="2">
        <v>150</v>
      </c>
      <c r="G31" s="2">
        <v>0</v>
      </c>
    </row>
    <row r="32" spans="1:7">
      <c r="A32" s="1">
        <v>10004470</v>
      </c>
      <c r="B32" s="1" t="s">
        <v>465</v>
      </c>
      <c r="C32" s="1" t="s">
        <v>437</v>
      </c>
      <c r="D32" s="2">
        <v>0</v>
      </c>
      <c r="E32" s="2">
        <v>5984</v>
      </c>
      <c r="F32" s="2">
        <v>5984</v>
      </c>
      <c r="G32" s="2">
        <v>0</v>
      </c>
    </row>
    <row r="33" spans="1:7">
      <c r="A33" s="1">
        <v>10004468</v>
      </c>
      <c r="B33" s="1" t="s">
        <v>466</v>
      </c>
      <c r="C33" s="1" t="s">
        <v>437</v>
      </c>
      <c r="D33" s="2">
        <v>0</v>
      </c>
      <c r="E33" s="2">
        <v>2200</v>
      </c>
      <c r="F33" s="2">
        <v>2200</v>
      </c>
      <c r="G33" s="2">
        <v>0</v>
      </c>
    </row>
    <row r="34" spans="1:7">
      <c r="A34" s="1">
        <v>10006828</v>
      </c>
      <c r="B34" s="1" t="s">
        <v>467</v>
      </c>
      <c r="C34" s="1" t="s">
        <v>437</v>
      </c>
      <c r="D34" s="2">
        <v>0</v>
      </c>
      <c r="E34" s="2">
        <v>150</v>
      </c>
      <c r="F34" s="2">
        <v>150</v>
      </c>
      <c r="G34" s="2">
        <v>0</v>
      </c>
    </row>
    <row r="35" spans="1:7">
      <c r="A35" s="1">
        <v>10002260</v>
      </c>
      <c r="B35" s="1" t="s">
        <v>468</v>
      </c>
      <c r="C35" s="1" t="s">
        <v>434</v>
      </c>
      <c r="D35" s="2">
        <v>0</v>
      </c>
      <c r="E35" s="2">
        <v>136.37</v>
      </c>
      <c r="F35" s="2">
        <v>1500.02</v>
      </c>
      <c r="G35" s="2">
        <v>-1363.65</v>
      </c>
    </row>
    <row r="36" spans="1:7">
      <c r="A36" s="1">
        <v>10007787</v>
      </c>
      <c r="B36" s="1" t="s">
        <v>469</v>
      </c>
      <c r="C36" s="1" t="s">
        <v>434</v>
      </c>
      <c r="D36" s="2">
        <v>0</v>
      </c>
      <c r="E36" s="2">
        <v>25</v>
      </c>
      <c r="F36" s="2">
        <v>25</v>
      </c>
      <c r="G36" s="2">
        <v>0</v>
      </c>
    </row>
    <row r="37" spans="1:7">
      <c r="A37" s="1">
        <v>10007287</v>
      </c>
      <c r="B37" s="1" t="s">
        <v>470</v>
      </c>
      <c r="C37" s="1" t="s">
        <v>437</v>
      </c>
      <c r="D37" s="2">
        <v>0</v>
      </c>
      <c r="E37" s="2">
        <v>3300</v>
      </c>
      <c r="F37" s="2">
        <v>3300</v>
      </c>
      <c r="G37" s="2">
        <v>0</v>
      </c>
    </row>
    <row r="38" spans="1:7">
      <c r="A38" s="1">
        <v>10004364</v>
      </c>
      <c r="B38" s="1" t="s">
        <v>471</v>
      </c>
      <c r="C38" s="1" t="s">
        <v>437</v>
      </c>
      <c r="D38" s="2">
        <v>0</v>
      </c>
      <c r="E38" s="2">
        <v>2850</v>
      </c>
      <c r="F38" s="2">
        <v>2850</v>
      </c>
      <c r="G38" s="2">
        <v>0</v>
      </c>
    </row>
    <row r="39" spans="1:7">
      <c r="A39" s="1">
        <v>10007516</v>
      </c>
      <c r="B39" s="1" t="s">
        <v>472</v>
      </c>
      <c r="C39" s="1" t="s">
        <v>437</v>
      </c>
      <c r="D39" s="2">
        <v>0</v>
      </c>
      <c r="E39" s="2">
        <v>300</v>
      </c>
      <c r="F39" s="2">
        <v>300</v>
      </c>
      <c r="G39" s="2">
        <v>0</v>
      </c>
    </row>
    <row r="40" spans="1:7">
      <c r="A40" s="1">
        <v>10004342</v>
      </c>
      <c r="B40" s="1" t="s">
        <v>473</v>
      </c>
      <c r="C40" s="1" t="s">
        <v>437</v>
      </c>
      <c r="D40" s="2">
        <v>0</v>
      </c>
      <c r="E40" s="2">
        <v>1000</v>
      </c>
      <c r="F40" s="2">
        <v>1000</v>
      </c>
      <c r="G40" s="2">
        <v>0</v>
      </c>
    </row>
    <row r="41" spans="1:7">
      <c r="A41" s="1">
        <v>10004344</v>
      </c>
      <c r="B41" s="1" t="s">
        <v>474</v>
      </c>
      <c r="C41" s="1" t="s">
        <v>437</v>
      </c>
      <c r="D41" s="2">
        <v>0</v>
      </c>
      <c r="E41" s="2">
        <v>450</v>
      </c>
      <c r="F41" s="2">
        <v>450</v>
      </c>
      <c r="G41" s="2">
        <v>0</v>
      </c>
    </row>
    <row r="42" spans="1:7">
      <c r="A42" s="1">
        <v>10004421</v>
      </c>
      <c r="B42" s="1" t="s">
        <v>475</v>
      </c>
      <c r="C42" s="1" t="s">
        <v>437</v>
      </c>
      <c r="D42" s="2">
        <v>0</v>
      </c>
      <c r="E42" s="2">
        <v>7755</v>
      </c>
      <c r="F42" s="2">
        <v>7755</v>
      </c>
      <c r="G42" s="2">
        <v>0</v>
      </c>
    </row>
    <row r="43" spans="1:7">
      <c r="A43" s="1">
        <v>10007416</v>
      </c>
      <c r="B43" s="1" t="s">
        <v>476</v>
      </c>
      <c r="C43" s="1" t="s">
        <v>437</v>
      </c>
      <c r="D43" s="2">
        <v>0</v>
      </c>
      <c r="E43" s="2">
        <v>200</v>
      </c>
      <c r="F43" s="2">
        <v>200</v>
      </c>
      <c r="G43" s="2">
        <v>0</v>
      </c>
    </row>
    <row r="44" spans="1:7">
      <c r="A44" s="1">
        <v>10007302</v>
      </c>
      <c r="B44" s="1" t="s">
        <v>477</v>
      </c>
      <c r="C44" s="1" t="s">
        <v>437</v>
      </c>
      <c r="D44" s="2">
        <v>0</v>
      </c>
      <c r="E44" s="2">
        <v>1085</v>
      </c>
      <c r="F44" s="2">
        <v>1085</v>
      </c>
      <c r="G44" s="2">
        <v>0</v>
      </c>
    </row>
    <row r="45" spans="1:7">
      <c r="A45" s="1">
        <v>10004424</v>
      </c>
      <c r="B45" s="1" t="s">
        <v>478</v>
      </c>
      <c r="C45" s="1" t="s">
        <v>437</v>
      </c>
      <c r="D45" s="2">
        <v>0</v>
      </c>
      <c r="E45" s="2">
        <v>930</v>
      </c>
      <c r="F45" s="2">
        <v>930</v>
      </c>
      <c r="G45" s="2">
        <v>0</v>
      </c>
    </row>
    <row r="46" spans="1:7">
      <c r="A46" s="1">
        <v>10004551</v>
      </c>
      <c r="B46" s="1" t="s">
        <v>479</v>
      </c>
      <c r="C46" s="1" t="s">
        <v>437</v>
      </c>
      <c r="D46" s="2">
        <v>0</v>
      </c>
      <c r="E46" s="2">
        <v>3300</v>
      </c>
      <c r="F46" s="2">
        <v>3300</v>
      </c>
      <c r="G46" s="2">
        <v>0</v>
      </c>
    </row>
    <row r="47" spans="1:7">
      <c r="A47" s="1">
        <v>10004558</v>
      </c>
      <c r="B47" s="1" t="s">
        <v>480</v>
      </c>
      <c r="C47" s="1" t="s">
        <v>437</v>
      </c>
      <c r="D47" s="2">
        <v>0</v>
      </c>
      <c r="E47" s="2">
        <v>150</v>
      </c>
      <c r="F47" s="2">
        <v>150</v>
      </c>
      <c r="G47" s="2">
        <v>0</v>
      </c>
    </row>
    <row r="48" spans="1:7">
      <c r="A48" s="1">
        <v>10004758</v>
      </c>
      <c r="B48" s="1" t="s">
        <v>481</v>
      </c>
      <c r="C48" s="1" t="s">
        <v>437</v>
      </c>
      <c r="D48" s="2">
        <v>0</v>
      </c>
      <c r="E48" s="2">
        <v>3500</v>
      </c>
      <c r="F48" s="2">
        <v>3500</v>
      </c>
      <c r="G48" s="2">
        <v>0</v>
      </c>
    </row>
    <row r="49" spans="1:7">
      <c r="A49" s="1">
        <v>10007500</v>
      </c>
      <c r="B49" s="1" t="s">
        <v>482</v>
      </c>
      <c r="C49" s="1" t="s">
        <v>434</v>
      </c>
      <c r="D49" s="2">
        <v>-1255</v>
      </c>
      <c r="E49" s="2">
        <v>0</v>
      </c>
      <c r="F49" s="2">
        <v>0</v>
      </c>
      <c r="G49" s="2">
        <v>-1255</v>
      </c>
    </row>
    <row r="50" spans="1:7">
      <c r="A50" s="1">
        <v>10000153</v>
      </c>
      <c r="B50" s="1" t="s">
        <v>483</v>
      </c>
      <c r="C50" s="1" t="s">
        <v>484</v>
      </c>
      <c r="D50" s="2">
        <v>0</v>
      </c>
      <c r="E50" s="2">
        <v>1835</v>
      </c>
      <c r="F50" s="2">
        <v>1835</v>
      </c>
      <c r="G50" s="2">
        <v>0</v>
      </c>
    </row>
    <row r="51" spans="1:7">
      <c r="A51" s="1">
        <v>10000078</v>
      </c>
      <c r="B51" s="1" t="s">
        <v>485</v>
      </c>
      <c r="C51" s="1" t="s">
        <v>434</v>
      </c>
      <c r="D51" s="2">
        <v>-1190</v>
      </c>
      <c r="E51" s="2">
        <v>8468.34</v>
      </c>
      <c r="F51" s="2">
        <v>7844.34</v>
      </c>
      <c r="G51" s="2">
        <v>-566</v>
      </c>
    </row>
    <row r="52" spans="1:7">
      <c r="A52" s="1">
        <v>10004882</v>
      </c>
      <c r="B52" s="1" t="s">
        <v>486</v>
      </c>
      <c r="C52" s="1" t="s">
        <v>437</v>
      </c>
      <c r="D52" s="2">
        <v>0</v>
      </c>
      <c r="E52" s="2">
        <v>1705</v>
      </c>
      <c r="F52" s="2">
        <v>1705</v>
      </c>
      <c r="G52" s="2">
        <v>0</v>
      </c>
    </row>
    <row r="53" spans="1:7">
      <c r="A53" s="1">
        <v>10004886</v>
      </c>
      <c r="B53" s="1" t="s">
        <v>487</v>
      </c>
      <c r="C53" s="1" t="s">
        <v>437</v>
      </c>
      <c r="D53" s="2">
        <v>0</v>
      </c>
      <c r="E53" s="2">
        <v>11605</v>
      </c>
      <c r="F53" s="2">
        <v>11605</v>
      </c>
      <c r="G53" s="2">
        <v>0</v>
      </c>
    </row>
    <row r="54" spans="1:7">
      <c r="A54" s="1">
        <v>10004902</v>
      </c>
      <c r="B54" s="1" t="s">
        <v>488</v>
      </c>
      <c r="C54" s="1" t="s">
        <v>437</v>
      </c>
      <c r="D54" s="2">
        <v>0</v>
      </c>
      <c r="E54" s="2">
        <v>2750</v>
      </c>
      <c r="F54" s="2">
        <v>2750</v>
      </c>
      <c r="G54" s="2">
        <v>0</v>
      </c>
    </row>
    <row r="55" spans="1:7">
      <c r="A55" s="1">
        <v>10004900</v>
      </c>
      <c r="B55" s="1" t="s">
        <v>489</v>
      </c>
      <c r="C55" s="1" t="s">
        <v>437</v>
      </c>
      <c r="D55" s="2">
        <v>0</v>
      </c>
      <c r="E55" s="2">
        <v>1100</v>
      </c>
      <c r="F55" s="2">
        <v>1100</v>
      </c>
      <c r="G55" s="2">
        <v>0</v>
      </c>
    </row>
    <row r="56" spans="1:7">
      <c r="A56" s="1">
        <v>10004901</v>
      </c>
      <c r="B56" s="1" t="s">
        <v>490</v>
      </c>
      <c r="C56" s="1" t="s">
        <v>437</v>
      </c>
      <c r="D56" s="2">
        <v>0</v>
      </c>
      <c r="E56" s="2">
        <v>10000</v>
      </c>
      <c r="F56" s="2">
        <v>10000</v>
      </c>
      <c r="G56" s="2">
        <v>0</v>
      </c>
    </row>
    <row r="57" spans="1:7">
      <c r="A57" s="1">
        <v>10004937</v>
      </c>
      <c r="B57" s="1" t="s">
        <v>491</v>
      </c>
      <c r="C57" s="1" t="s">
        <v>437</v>
      </c>
      <c r="D57" s="2">
        <v>0</v>
      </c>
      <c r="E57" s="2">
        <v>1114.8599999999999</v>
      </c>
      <c r="F57" s="2">
        <v>1114.8599999999999</v>
      </c>
      <c r="G57" s="2">
        <v>0</v>
      </c>
    </row>
    <row r="58" spans="1:7">
      <c r="A58" s="1">
        <v>10000045</v>
      </c>
      <c r="B58" s="1" t="s">
        <v>492</v>
      </c>
      <c r="C58" s="1" t="s">
        <v>434</v>
      </c>
      <c r="D58" s="2">
        <v>0</v>
      </c>
      <c r="E58" s="2">
        <v>37797.5</v>
      </c>
      <c r="F58" s="2">
        <v>44596.959999999999</v>
      </c>
      <c r="G58" s="2">
        <v>-6799.46</v>
      </c>
    </row>
    <row r="59" spans="1:7">
      <c r="A59" s="1">
        <v>10000102</v>
      </c>
      <c r="B59" s="1" t="s">
        <v>493</v>
      </c>
      <c r="C59" s="1" t="s">
        <v>434</v>
      </c>
      <c r="D59" s="2">
        <v>0</v>
      </c>
      <c r="E59" s="2">
        <v>2988.64</v>
      </c>
      <c r="F59" s="2">
        <v>5375</v>
      </c>
      <c r="G59" s="2">
        <v>-2386.36</v>
      </c>
    </row>
    <row r="60" spans="1:7">
      <c r="A60" s="1">
        <v>10004945</v>
      </c>
      <c r="B60" s="1" t="s">
        <v>494</v>
      </c>
      <c r="C60" s="1" t="s">
        <v>437</v>
      </c>
      <c r="D60" s="2">
        <v>0</v>
      </c>
      <c r="E60" s="2">
        <v>200</v>
      </c>
      <c r="F60" s="2">
        <v>200</v>
      </c>
      <c r="G60" s="2">
        <v>0</v>
      </c>
    </row>
    <row r="61" spans="1:7">
      <c r="A61" s="1">
        <v>10006856</v>
      </c>
      <c r="B61" s="1" t="s">
        <v>495</v>
      </c>
      <c r="C61" s="1" t="s">
        <v>437</v>
      </c>
      <c r="D61" s="2">
        <v>0</v>
      </c>
      <c r="E61" s="2">
        <v>450</v>
      </c>
      <c r="F61" s="2">
        <v>450</v>
      </c>
      <c r="G61" s="2">
        <v>0</v>
      </c>
    </row>
    <row r="62" spans="1:7">
      <c r="A62" s="1">
        <v>10007235</v>
      </c>
      <c r="B62" s="1" t="s">
        <v>496</v>
      </c>
      <c r="C62" s="1" t="s">
        <v>434</v>
      </c>
      <c r="D62" s="2">
        <v>0</v>
      </c>
      <c r="E62" s="2">
        <v>335.63</v>
      </c>
      <c r="F62" s="2">
        <v>7048.19</v>
      </c>
      <c r="G62" s="2">
        <v>-6712.56</v>
      </c>
    </row>
    <row r="63" spans="1:7">
      <c r="A63" s="1">
        <v>10002979</v>
      </c>
      <c r="B63" s="1" t="s">
        <v>497</v>
      </c>
      <c r="C63" s="1" t="s">
        <v>445</v>
      </c>
      <c r="D63" s="2">
        <v>0</v>
      </c>
      <c r="E63" s="2">
        <v>590.91</v>
      </c>
      <c r="F63" s="2">
        <v>590.91</v>
      </c>
      <c r="G63" s="2">
        <v>0</v>
      </c>
    </row>
    <row r="64" spans="1:7">
      <c r="A64" s="1">
        <v>10006894</v>
      </c>
      <c r="B64" s="1" t="s">
        <v>498</v>
      </c>
      <c r="C64" s="1" t="s">
        <v>437</v>
      </c>
      <c r="D64" s="2">
        <v>0</v>
      </c>
      <c r="E64" s="2">
        <v>465</v>
      </c>
      <c r="F64" s="2">
        <v>465</v>
      </c>
      <c r="G64" s="2">
        <v>0</v>
      </c>
    </row>
    <row r="65" spans="1:7">
      <c r="A65" s="1">
        <v>10005375</v>
      </c>
      <c r="B65" s="1" t="s">
        <v>499</v>
      </c>
      <c r="C65" s="1" t="s">
        <v>437</v>
      </c>
      <c r="D65" s="2">
        <v>0</v>
      </c>
      <c r="E65" s="2">
        <v>200</v>
      </c>
      <c r="F65" s="2">
        <v>200</v>
      </c>
      <c r="G65" s="2">
        <v>0</v>
      </c>
    </row>
    <row r="66" spans="1:7">
      <c r="A66" s="1">
        <v>10000039</v>
      </c>
      <c r="B66" s="1" t="s">
        <v>500</v>
      </c>
      <c r="C66" s="1" t="s">
        <v>434</v>
      </c>
      <c r="D66" s="2">
        <v>0</v>
      </c>
      <c r="E66" s="2">
        <v>1127.4100000000001</v>
      </c>
      <c r="F66" s="2">
        <v>1386.41</v>
      </c>
      <c r="G66" s="2">
        <v>-259</v>
      </c>
    </row>
    <row r="67" spans="1:7">
      <c r="A67" s="1">
        <v>10005276</v>
      </c>
      <c r="B67" s="1" t="s">
        <v>501</v>
      </c>
      <c r="C67" s="1" t="s">
        <v>437</v>
      </c>
      <c r="D67" s="2">
        <v>0</v>
      </c>
      <c r="E67" s="2">
        <v>960</v>
      </c>
      <c r="F67" s="2">
        <v>960</v>
      </c>
      <c r="G67" s="2">
        <v>0</v>
      </c>
    </row>
    <row r="68" spans="1:7">
      <c r="A68" s="1">
        <v>10005369</v>
      </c>
      <c r="B68" s="1" t="s">
        <v>502</v>
      </c>
      <c r="C68" s="1" t="s">
        <v>437</v>
      </c>
      <c r="D68" s="2">
        <v>0</v>
      </c>
      <c r="E68" s="2">
        <v>2400</v>
      </c>
      <c r="F68" s="2">
        <v>2400</v>
      </c>
      <c r="G68" s="2">
        <v>0</v>
      </c>
    </row>
    <row r="69" spans="1:7">
      <c r="A69" s="1">
        <v>10000040</v>
      </c>
      <c r="B69" s="1" t="s">
        <v>503</v>
      </c>
      <c r="C69" s="1" t="s">
        <v>434</v>
      </c>
      <c r="D69" s="2">
        <v>-67.099999999999994</v>
      </c>
      <c r="E69" s="2">
        <v>83.6</v>
      </c>
      <c r="F69" s="2">
        <v>91.5</v>
      </c>
      <c r="G69" s="2">
        <v>-75</v>
      </c>
    </row>
    <row r="70" spans="1:7">
      <c r="A70" s="1">
        <v>10000116</v>
      </c>
      <c r="B70" s="1" t="s">
        <v>504</v>
      </c>
      <c r="C70" s="1" t="s">
        <v>434</v>
      </c>
      <c r="D70" s="2">
        <v>-374</v>
      </c>
      <c r="E70" s="2">
        <v>374</v>
      </c>
      <c r="F70" s="2">
        <v>0</v>
      </c>
      <c r="G70" s="2">
        <v>0</v>
      </c>
    </row>
    <row r="71" spans="1:7">
      <c r="A71" s="1">
        <v>10000028</v>
      </c>
      <c r="B71" s="1" t="s">
        <v>505</v>
      </c>
      <c r="C71" s="1" t="s">
        <v>434</v>
      </c>
      <c r="D71" s="2">
        <v>0</v>
      </c>
      <c r="E71" s="2">
        <v>63803.76</v>
      </c>
      <c r="F71" s="2">
        <v>75526.740000000005</v>
      </c>
      <c r="G71" s="2">
        <v>-11722.98</v>
      </c>
    </row>
    <row r="72" spans="1:7">
      <c r="A72" s="1">
        <v>10006815</v>
      </c>
      <c r="B72" s="1" t="s">
        <v>506</v>
      </c>
      <c r="C72" s="1" t="s">
        <v>434</v>
      </c>
      <c r="D72" s="2">
        <v>0</v>
      </c>
      <c r="E72" s="2">
        <v>432</v>
      </c>
      <c r="F72" s="2">
        <v>732</v>
      </c>
      <c r="G72" s="2">
        <v>-300</v>
      </c>
    </row>
    <row r="73" spans="1:7">
      <c r="A73" s="1">
        <v>10007238</v>
      </c>
      <c r="B73" s="1" t="s">
        <v>507</v>
      </c>
      <c r="C73" s="1" t="s">
        <v>445</v>
      </c>
      <c r="D73" s="2">
        <v>0</v>
      </c>
      <c r="E73" s="2">
        <v>4000</v>
      </c>
      <c r="F73" s="2">
        <v>4000</v>
      </c>
      <c r="G73" s="2">
        <v>0</v>
      </c>
    </row>
    <row r="74" spans="1:7">
      <c r="A74" s="1">
        <v>10003009</v>
      </c>
      <c r="B74" s="1" t="s">
        <v>508</v>
      </c>
      <c r="C74" s="1" t="s">
        <v>434</v>
      </c>
      <c r="D74" s="2">
        <v>-7228.5</v>
      </c>
      <c r="E74" s="2">
        <v>7228.5</v>
      </c>
      <c r="F74" s="2">
        <v>10783.5</v>
      </c>
      <c r="G74" s="2">
        <v>-10783.5</v>
      </c>
    </row>
    <row r="75" spans="1:7">
      <c r="A75" s="1">
        <v>10007242</v>
      </c>
      <c r="B75" s="1" t="s">
        <v>509</v>
      </c>
      <c r="C75" s="1" t="s">
        <v>445</v>
      </c>
      <c r="D75" s="2">
        <v>0</v>
      </c>
      <c r="E75" s="2">
        <v>4000</v>
      </c>
      <c r="F75" s="2">
        <v>4000</v>
      </c>
      <c r="G75" s="2">
        <v>0</v>
      </c>
    </row>
    <row r="76" spans="1:7">
      <c r="A76" s="1">
        <v>10000168</v>
      </c>
      <c r="B76" s="1" t="s">
        <v>510</v>
      </c>
      <c r="C76" s="1" t="s">
        <v>434</v>
      </c>
      <c r="D76" s="2">
        <v>0</v>
      </c>
      <c r="E76" s="2">
        <v>1060.21</v>
      </c>
      <c r="F76" s="2">
        <v>1060.21</v>
      </c>
      <c r="G76" s="2">
        <v>0</v>
      </c>
    </row>
    <row r="77" spans="1:7">
      <c r="A77" s="1">
        <v>10007361</v>
      </c>
      <c r="B77" s="1" t="s">
        <v>511</v>
      </c>
      <c r="C77" s="1" t="s">
        <v>445</v>
      </c>
      <c r="D77" s="2">
        <v>0</v>
      </c>
      <c r="E77" s="2">
        <v>1601.69</v>
      </c>
      <c r="F77" s="2">
        <v>1601.69</v>
      </c>
      <c r="G77" s="2">
        <v>0</v>
      </c>
    </row>
    <row r="78" spans="1:7">
      <c r="A78" s="1">
        <v>10000081</v>
      </c>
      <c r="B78" s="1" t="s">
        <v>512</v>
      </c>
      <c r="C78" s="1" t="s">
        <v>434</v>
      </c>
      <c r="D78" s="2">
        <v>-600.24</v>
      </c>
      <c r="E78" s="2">
        <v>600.24</v>
      </c>
      <c r="F78" s="2">
        <v>0</v>
      </c>
      <c r="G78" s="2">
        <v>0</v>
      </c>
    </row>
    <row r="79" spans="1:7">
      <c r="A79" s="1">
        <v>10000199</v>
      </c>
      <c r="B79" s="1" t="s">
        <v>513</v>
      </c>
      <c r="C79" s="1" t="s">
        <v>434</v>
      </c>
      <c r="D79" s="2">
        <v>0</v>
      </c>
      <c r="E79" s="2">
        <v>14200</v>
      </c>
      <c r="F79" s="2">
        <v>14200</v>
      </c>
      <c r="G79" s="2">
        <v>0</v>
      </c>
    </row>
    <row r="80" spans="1:7">
      <c r="A80" s="1">
        <v>10000172</v>
      </c>
      <c r="B80" s="1" t="s">
        <v>514</v>
      </c>
      <c r="C80" s="1" t="s">
        <v>434</v>
      </c>
      <c r="D80" s="2">
        <v>0</v>
      </c>
      <c r="E80" s="2">
        <v>16000</v>
      </c>
      <c r="F80" s="2">
        <v>16000</v>
      </c>
      <c r="G80" s="2">
        <v>0</v>
      </c>
    </row>
    <row r="81" spans="1:7">
      <c r="A81" s="1">
        <v>10000098</v>
      </c>
      <c r="B81" s="1" t="s">
        <v>515</v>
      </c>
      <c r="C81" s="1" t="s">
        <v>434</v>
      </c>
      <c r="D81" s="2">
        <v>-14038.54</v>
      </c>
      <c r="E81" s="2">
        <v>32169.360000000001</v>
      </c>
      <c r="F81" s="2">
        <v>18130.82</v>
      </c>
      <c r="G81" s="2">
        <v>0</v>
      </c>
    </row>
    <row r="82" spans="1:7">
      <c r="A82" s="1">
        <v>10003001</v>
      </c>
      <c r="B82" s="1" t="s">
        <v>516</v>
      </c>
      <c r="C82" s="1" t="s">
        <v>434</v>
      </c>
      <c r="D82" s="2">
        <v>0</v>
      </c>
      <c r="E82" s="2">
        <v>59500</v>
      </c>
      <c r="F82" s="2">
        <v>59500</v>
      </c>
      <c r="G82" s="2">
        <v>0</v>
      </c>
    </row>
    <row r="83" spans="1:7">
      <c r="A83" s="1">
        <v>10002953</v>
      </c>
      <c r="B83" s="1" t="s">
        <v>517</v>
      </c>
      <c r="C83" s="1" t="s">
        <v>434</v>
      </c>
      <c r="D83" s="2">
        <v>0</v>
      </c>
      <c r="E83" s="2">
        <v>10167</v>
      </c>
      <c r="F83" s="2">
        <v>10167</v>
      </c>
      <c r="G83" s="2">
        <v>0</v>
      </c>
    </row>
    <row r="84" spans="1:7">
      <c r="A84" s="1">
        <v>10007811</v>
      </c>
      <c r="B84" s="1" t="s">
        <v>518</v>
      </c>
      <c r="C84" s="1" t="s">
        <v>445</v>
      </c>
      <c r="D84" s="2">
        <v>0</v>
      </c>
      <c r="E84" s="2">
        <v>8061.05</v>
      </c>
      <c r="F84" s="2">
        <v>8061.05</v>
      </c>
      <c r="G84" s="2">
        <v>0</v>
      </c>
    </row>
    <row r="85" spans="1:7">
      <c r="A85" s="1">
        <v>10001726</v>
      </c>
      <c r="B85" s="1" t="s">
        <v>519</v>
      </c>
      <c r="C85" s="1" t="s">
        <v>434</v>
      </c>
      <c r="D85" s="2">
        <v>0</v>
      </c>
      <c r="E85" s="2">
        <v>27114.23</v>
      </c>
      <c r="F85" s="2">
        <v>27114.23</v>
      </c>
      <c r="G85" s="2">
        <v>0</v>
      </c>
    </row>
    <row r="86" spans="1:7">
      <c r="A86" s="1">
        <v>10002973</v>
      </c>
      <c r="B86" s="1" t="s">
        <v>520</v>
      </c>
      <c r="C86" s="1" t="s">
        <v>445</v>
      </c>
      <c r="D86" s="2">
        <v>0</v>
      </c>
      <c r="E86" s="2">
        <v>1474.51</v>
      </c>
      <c r="F86" s="2">
        <v>1474.51</v>
      </c>
      <c r="G86" s="2">
        <v>0</v>
      </c>
    </row>
    <row r="87" spans="1:7">
      <c r="A87" s="1">
        <v>10000163</v>
      </c>
      <c r="B87" s="1" t="s">
        <v>521</v>
      </c>
      <c r="C87" s="1" t="s">
        <v>434</v>
      </c>
      <c r="D87" s="2">
        <v>0</v>
      </c>
      <c r="E87" s="2">
        <v>209.88</v>
      </c>
      <c r="F87" s="2">
        <v>209.88</v>
      </c>
      <c r="G87" s="2">
        <v>0</v>
      </c>
    </row>
    <row r="88" spans="1:7">
      <c r="A88" s="1">
        <v>10007314</v>
      </c>
      <c r="B88" s="1" t="s">
        <v>522</v>
      </c>
      <c r="C88" s="1" t="s">
        <v>445</v>
      </c>
      <c r="D88" s="2">
        <v>0</v>
      </c>
      <c r="E88" s="2">
        <v>3000</v>
      </c>
      <c r="F88" s="2">
        <v>3000</v>
      </c>
      <c r="G88" s="2">
        <v>0</v>
      </c>
    </row>
    <row r="89" spans="1:7">
      <c r="A89" s="1">
        <v>10002214</v>
      </c>
      <c r="B89" s="1" t="s">
        <v>523</v>
      </c>
      <c r="C89" s="1" t="s">
        <v>434</v>
      </c>
      <c r="D89" s="2">
        <v>0</v>
      </c>
      <c r="E89" s="2">
        <v>79855.23</v>
      </c>
      <c r="F89" s="2">
        <v>86697.81</v>
      </c>
      <c r="G89" s="2">
        <v>-6842.58</v>
      </c>
    </row>
    <row r="90" spans="1:7">
      <c r="A90" s="1">
        <v>10007237</v>
      </c>
      <c r="B90" s="1" t="s">
        <v>524</v>
      </c>
      <c r="C90" s="1" t="s">
        <v>445</v>
      </c>
      <c r="D90" s="2">
        <v>0</v>
      </c>
      <c r="E90" s="2">
        <v>5000</v>
      </c>
      <c r="F90" s="2">
        <v>5000</v>
      </c>
      <c r="G90" s="2">
        <v>0</v>
      </c>
    </row>
    <row r="91" spans="1:7">
      <c r="A91" s="1">
        <v>10002939</v>
      </c>
      <c r="B91" s="1" t="s">
        <v>525</v>
      </c>
      <c r="C91" s="1" t="s">
        <v>434</v>
      </c>
      <c r="D91" s="2">
        <v>0</v>
      </c>
      <c r="E91" s="2">
        <v>0</v>
      </c>
      <c r="F91" s="2">
        <v>32697.57</v>
      </c>
      <c r="G91" s="2">
        <v>-32697.57</v>
      </c>
    </row>
    <row r="92" spans="1:7">
      <c r="A92" s="1">
        <v>10007956</v>
      </c>
      <c r="B92" s="1" t="s">
        <v>526</v>
      </c>
      <c r="C92" s="1" t="s">
        <v>445</v>
      </c>
      <c r="D92" s="2">
        <v>0</v>
      </c>
      <c r="E92" s="2">
        <v>0</v>
      </c>
      <c r="F92" s="2">
        <v>3484.56</v>
      </c>
      <c r="G92" s="2">
        <v>-3484.56</v>
      </c>
    </row>
    <row r="93" spans="1:7">
      <c r="A93" s="1">
        <v>10007288</v>
      </c>
      <c r="B93" s="1" t="s">
        <v>527</v>
      </c>
      <c r="C93" s="1" t="s">
        <v>445</v>
      </c>
      <c r="D93" s="2">
        <v>0</v>
      </c>
      <c r="E93" s="2">
        <v>2637.02</v>
      </c>
      <c r="F93" s="2">
        <v>2637.02</v>
      </c>
      <c r="G93" s="2">
        <v>0</v>
      </c>
    </row>
    <row r="94" spans="1:7">
      <c r="A94" s="1">
        <v>10002978</v>
      </c>
      <c r="B94" s="1" t="s">
        <v>528</v>
      </c>
      <c r="C94" s="1" t="s">
        <v>445</v>
      </c>
      <c r="D94" s="2">
        <v>-726</v>
      </c>
      <c r="E94" s="2">
        <v>1500</v>
      </c>
      <c r="F94" s="2">
        <v>1500</v>
      </c>
      <c r="G94" s="2">
        <v>-726</v>
      </c>
    </row>
    <row r="95" spans="1:7">
      <c r="A95" s="1">
        <v>10002961</v>
      </c>
      <c r="B95" s="1" t="s">
        <v>529</v>
      </c>
      <c r="C95" s="1" t="s">
        <v>445</v>
      </c>
      <c r="D95" s="2">
        <v>0</v>
      </c>
      <c r="E95" s="2">
        <v>1000</v>
      </c>
      <c r="F95" s="2">
        <v>1000</v>
      </c>
      <c r="G95" s="2">
        <v>0</v>
      </c>
    </row>
    <row r="96" spans="1:7">
      <c r="A96" s="1">
        <v>10007448</v>
      </c>
      <c r="B96" s="1" t="s">
        <v>530</v>
      </c>
      <c r="C96" s="1" t="s">
        <v>434</v>
      </c>
      <c r="D96" s="2">
        <v>-198</v>
      </c>
      <c r="E96" s="2">
        <v>198</v>
      </c>
      <c r="F96" s="2">
        <v>0</v>
      </c>
      <c r="G96" s="2">
        <v>0</v>
      </c>
    </row>
    <row r="97" spans="1:7">
      <c r="A97" s="1">
        <v>10005752</v>
      </c>
      <c r="B97" s="1" t="s">
        <v>531</v>
      </c>
      <c r="C97" s="1" t="s">
        <v>437</v>
      </c>
      <c r="D97" s="2">
        <v>0</v>
      </c>
      <c r="E97" s="2">
        <v>900</v>
      </c>
      <c r="F97" s="2">
        <v>900</v>
      </c>
      <c r="G97" s="2">
        <v>0</v>
      </c>
    </row>
    <row r="98" spans="1:7">
      <c r="A98" s="1">
        <v>10006084</v>
      </c>
      <c r="B98" s="1" t="s">
        <v>532</v>
      </c>
      <c r="C98" s="1" t="s">
        <v>434</v>
      </c>
      <c r="D98" s="2">
        <v>0</v>
      </c>
      <c r="E98" s="2">
        <v>1073.5999999999999</v>
      </c>
      <c r="F98" s="2">
        <v>1073.5999999999999</v>
      </c>
      <c r="G98" s="2">
        <v>0</v>
      </c>
    </row>
    <row r="99" spans="1:7">
      <c r="A99" s="1">
        <v>10005254</v>
      </c>
      <c r="B99" s="1" t="s">
        <v>533</v>
      </c>
      <c r="C99" s="1" t="s">
        <v>437</v>
      </c>
      <c r="D99" s="2">
        <v>0</v>
      </c>
      <c r="E99" s="2">
        <v>1705</v>
      </c>
      <c r="F99" s="2">
        <v>1705</v>
      </c>
      <c r="G99" s="2">
        <v>0</v>
      </c>
    </row>
    <row r="100" spans="1:7">
      <c r="A100" s="1">
        <v>10006968</v>
      </c>
      <c r="B100" s="1" t="s">
        <v>534</v>
      </c>
      <c r="C100" s="1" t="s">
        <v>434</v>
      </c>
      <c r="D100" s="2">
        <v>0</v>
      </c>
      <c r="E100" s="2">
        <v>6226.21</v>
      </c>
      <c r="F100" s="2">
        <v>6226.21</v>
      </c>
      <c r="G100" s="2">
        <v>0</v>
      </c>
    </row>
    <row r="101" spans="1:7">
      <c r="A101" s="1">
        <v>10006965</v>
      </c>
      <c r="B101" s="1" t="s">
        <v>535</v>
      </c>
      <c r="C101" s="1" t="s">
        <v>434</v>
      </c>
      <c r="D101" s="2">
        <v>0</v>
      </c>
      <c r="E101" s="2">
        <v>7723.65</v>
      </c>
      <c r="F101" s="2">
        <v>7723.65</v>
      </c>
      <c r="G101" s="2">
        <v>0</v>
      </c>
    </row>
    <row r="102" spans="1:7">
      <c r="A102" s="1">
        <v>10006966</v>
      </c>
      <c r="B102" s="1" t="s">
        <v>536</v>
      </c>
      <c r="C102" s="1" t="s">
        <v>434</v>
      </c>
      <c r="D102" s="2">
        <v>0</v>
      </c>
      <c r="E102" s="2">
        <v>17034.47</v>
      </c>
      <c r="F102" s="2">
        <v>18655.64</v>
      </c>
      <c r="G102" s="2">
        <v>-1621.17</v>
      </c>
    </row>
    <row r="103" spans="1:7">
      <c r="A103" s="1">
        <v>10006967</v>
      </c>
      <c r="B103" s="1" t="s">
        <v>537</v>
      </c>
      <c r="C103" s="1" t="s">
        <v>434</v>
      </c>
      <c r="D103" s="2">
        <v>0</v>
      </c>
      <c r="E103" s="2">
        <v>6655.37</v>
      </c>
      <c r="F103" s="2">
        <v>7497.51</v>
      </c>
      <c r="G103" s="2">
        <v>-842.14</v>
      </c>
    </row>
    <row r="104" spans="1:7">
      <c r="A104" s="1">
        <v>10000041</v>
      </c>
      <c r="B104" s="1" t="s">
        <v>538</v>
      </c>
      <c r="C104" s="1" t="s">
        <v>445</v>
      </c>
      <c r="D104" s="2">
        <v>0</v>
      </c>
      <c r="E104" s="2">
        <v>3720</v>
      </c>
      <c r="F104" s="2">
        <v>5760</v>
      </c>
      <c r="G104" s="2">
        <v>-2040</v>
      </c>
    </row>
    <row r="105" spans="1:7">
      <c r="A105" s="1">
        <v>10000044</v>
      </c>
      <c r="B105" s="1" t="s">
        <v>539</v>
      </c>
      <c r="C105" s="1" t="s">
        <v>434</v>
      </c>
      <c r="D105" s="2">
        <v>0</v>
      </c>
      <c r="E105" s="2">
        <v>9876.74</v>
      </c>
      <c r="F105" s="2">
        <v>15496.74</v>
      </c>
      <c r="G105" s="2">
        <v>-5620</v>
      </c>
    </row>
    <row r="106" spans="1:7">
      <c r="A106" s="1">
        <v>10000008</v>
      </c>
      <c r="B106" s="1" t="s">
        <v>540</v>
      </c>
      <c r="C106" s="1" t="s">
        <v>434</v>
      </c>
      <c r="D106" s="2">
        <v>0</v>
      </c>
      <c r="E106" s="2">
        <v>20493.77</v>
      </c>
      <c r="F106" s="2">
        <v>22051.91</v>
      </c>
      <c r="G106" s="2">
        <v>-1558.14</v>
      </c>
    </row>
    <row r="107" spans="1:7">
      <c r="A107" s="1">
        <v>10000024</v>
      </c>
      <c r="B107" s="1" t="s">
        <v>541</v>
      </c>
      <c r="C107" s="1" t="s">
        <v>434</v>
      </c>
      <c r="D107" s="2">
        <v>0</v>
      </c>
      <c r="E107" s="2">
        <v>60.57</v>
      </c>
      <c r="F107" s="2">
        <v>65.489999999999995</v>
      </c>
      <c r="G107" s="2">
        <v>-4.92</v>
      </c>
    </row>
    <row r="108" spans="1:7">
      <c r="A108" s="1">
        <v>10000022</v>
      </c>
      <c r="B108" s="1" t="s">
        <v>542</v>
      </c>
      <c r="C108" s="1" t="s">
        <v>434</v>
      </c>
      <c r="D108" s="2">
        <v>-7389.9</v>
      </c>
      <c r="E108" s="2">
        <v>77602</v>
      </c>
      <c r="F108" s="2">
        <v>87278.1</v>
      </c>
      <c r="G108" s="2">
        <v>-17066</v>
      </c>
    </row>
    <row r="109" spans="1:7">
      <c r="A109" s="1">
        <v>10007911</v>
      </c>
      <c r="B109" s="1" t="s">
        <v>543</v>
      </c>
      <c r="C109" s="1" t="s">
        <v>434</v>
      </c>
      <c r="D109" s="2">
        <v>-406</v>
      </c>
      <c r="E109" s="2">
        <v>0</v>
      </c>
      <c r="F109" s="2">
        <v>0</v>
      </c>
      <c r="G109" s="2">
        <v>-406</v>
      </c>
    </row>
    <row r="110" spans="1:7">
      <c r="A110" s="1">
        <v>10006013</v>
      </c>
      <c r="B110" s="1" t="s">
        <v>544</v>
      </c>
      <c r="C110" s="1" t="s">
        <v>437</v>
      </c>
      <c r="D110" s="2">
        <v>0</v>
      </c>
      <c r="E110" s="2">
        <v>1900</v>
      </c>
      <c r="F110" s="2">
        <v>1900</v>
      </c>
      <c r="G110" s="2">
        <v>0</v>
      </c>
    </row>
    <row r="111" spans="1:7">
      <c r="A111" s="1">
        <v>10007813</v>
      </c>
      <c r="B111" s="1" t="s">
        <v>545</v>
      </c>
      <c r="C111" s="1" t="s">
        <v>434</v>
      </c>
      <c r="D111" s="2">
        <v>0</v>
      </c>
      <c r="E111" s="2">
        <v>6152.44</v>
      </c>
      <c r="F111" s="2">
        <v>6152.44</v>
      </c>
      <c r="G111" s="2">
        <v>0</v>
      </c>
    </row>
    <row r="112" spans="1:7">
      <c r="A112" s="1">
        <v>10003050</v>
      </c>
      <c r="B112" s="1" t="s">
        <v>546</v>
      </c>
      <c r="C112" s="1" t="s">
        <v>434</v>
      </c>
      <c r="D112" s="2">
        <v>-23346.98</v>
      </c>
      <c r="E112" s="2">
        <v>29865.74</v>
      </c>
      <c r="F112" s="2">
        <v>87022.65</v>
      </c>
      <c r="G112" s="2">
        <v>-80503.89</v>
      </c>
    </row>
    <row r="113" spans="1:7">
      <c r="A113" s="1">
        <v>10000119</v>
      </c>
      <c r="B113" s="1" t="s">
        <v>2130</v>
      </c>
      <c r="C113" s="1" t="s">
        <v>547</v>
      </c>
      <c r="D113" s="2">
        <v>-41940.78</v>
      </c>
      <c r="E113" s="2">
        <v>60895.77</v>
      </c>
      <c r="F113" s="2">
        <v>57004.32</v>
      </c>
      <c r="G113" s="2">
        <v>-38049.33</v>
      </c>
    </row>
    <row r="114" spans="1:7">
      <c r="A114" s="1">
        <v>10006030</v>
      </c>
      <c r="B114" s="1" t="s">
        <v>548</v>
      </c>
      <c r="C114" s="1" t="s">
        <v>437</v>
      </c>
      <c r="D114" s="2">
        <v>0</v>
      </c>
      <c r="E114" s="2">
        <v>1100</v>
      </c>
      <c r="F114" s="2">
        <v>1100</v>
      </c>
      <c r="G114" s="2">
        <v>0</v>
      </c>
    </row>
    <row r="115" spans="1:7">
      <c r="A115" s="1">
        <v>10006031</v>
      </c>
      <c r="B115" s="1" t="s">
        <v>549</v>
      </c>
      <c r="C115" s="1" t="s">
        <v>437</v>
      </c>
      <c r="D115" s="2">
        <v>0</v>
      </c>
      <c r="E115" s="2">
        <v>5087.2</v>
      </c>
      <c r="F115" s="2">
        <v>5087.2</v>
      </c>
      <c r="G115" s="2">
        <v>0</v>
      </c>
    </row>
    <row r="116" spans="1:7">
      <c r="A116" s="1">
        <v>10003411</v>
      </c>
      <c r="B116" s="1" t="s">
        <v>550</v>
      </c>
      <c r="C116" s="1" t="s">
        <v>437</v>
      </c>
      <c r="D116" s="2">
        <v>0</v>
      </c>
      <c r="E116" s="2">
        <v>635</v>
      </c>
      <c r="F116" s="2">
        <v>635</v>
      </c>
      <c r="G116" s="2">
        <v>0</v>
      </c>
    </row>
    <row r="117" spans="1:7">
      <c r="A117" s="1">
        <v>10003081</v>
      </c>
      <c r="B117" s="1" t="s">
        <v>551</v>
      </c>
      <c r="C117" s="1" t="s">
        <v>437</v>
      </c>
      <c r="D117" s="2">
        <v>0</v>
      </c>
      <c r="E117" s="2">
        <v>7645</v>
      </c>
      <c r="F117" s="2">
        <v>7645</v>
      </c>
      <c r="G117" s="2">
        <v>0</v>
      </c>
    </row>
    <row r="118" spans="1:7">
      <c r="A118" s="1">
        <v>10007780</v>
      </c>
      <c r="B118" s="1" t="s">
        <v>552</v>
      </c>
      <c r="C118" s="1" t="s">
        <v>437</v>
      </c>
      <c r="D118" s="2">
        <v>0</v>
      </c>
      <c r="E118" s="2">
        <v>50</v>
      </c>
      <c r="F118" s="2">
        <v>50</v>
      </c>
      <c r="G118" s="2">
        <v>0</v>
      </c>
    </row>
    <row r="119" spans="1:7">
      <c r="A119" s="1">
        <v>10007585</v>
      </c>
      <c r="B119" s="1" t="s">
        <v>553</v>
      </c>
      <c r="C119" s="1" t="s">
        <v>437</v>
      </c>
      <c r="D119" s="2">
        <v>0</v>
      </c>
      <c r="E119" s="2">
        <v>530</v>
      </c>
      <c r="F119" s="2">
        <v>530</v>
      </c>
      <c r="G119" s="2">
        <v>0</v>
      </c>
    </row>
    <row r="120" spans="1:7">
      <c r="A120" s="1">
        <v>10003086</v>
      </c>
      <c r="B120" s="1" t="s">
        <v>554</v>
      </c>
      <c r="C120" s="1" t="s">
        <v>437</v>
      </c>
      <c r="D120" s="2">
        <v>0</v>
      </c>
      <c r="E120" s="2">
        <v>348</v>
      </c>
      <c r="F120" s="2">
        <v>348</v>
      </c>
      <c r="G120" s="2">
        <v>0</v>
      </c>
    </row>
    <row r="121" spans="1:7">
      <c r="A121" s="1">
        <v>10003092</v>
      </c>
      <c r="B121" s="1" t="s">
        <v>555</v>
      </c>
      <c r="C121" s="1" t="s">
        <v>437</v>
      </c>
      <c r="D121" s="2">
        <v>0</v>
      </c>
      <c r="E121" s="2">
        <v>1020</v>
      </c>
      <c r="F121" s="2">
        <v>1020</v>
      </c>
      <c r="G121" s="2">
        <v>0</v>
      </c>
    </row>
    <row r="122" spans="1:7">
      <c r="A122" s="1">
        <v>10003101</v>
      </c>
      <c r="B122" s="1" t="s">
        <v>556</v>
      </c>
      <c r="C122" s="1" t="s">
        <v>437</v>
      </c>
      <c r="D122" s="2">
        <v>0</v>
      </c>
      <c r="E122" s="2">
        <v>2100</v>
      </c>
      <c r="F122" s="2">
        <v>2100</v>
      </c>
      <c r="G122" s="2">
        <v>0</v>
      </c>
    </row>
    <row r="123" spans="1:7">
      <c r="A123" s="1">
        <v>10003090</v>
      </c>
      <c r="B123" s="1" t="s">
        <v>557</v>
      </c>
      <c r="C123" s="1" t="s">
        <v>437</v>
      </c>
      <c r="D123" s="2">
        <v>0</v>
      </c>
      <c r="E123" s="2">
        <v>2992</v>
      </c>
      <c r="F123" s="2">
        <v>2992</v>
      </c>
      <c r="G123" s="2">
        <v>0</v>
      </c>
    </row>
    <row r="124" spans="1:7">
      <c r="A124" s="1">
        <v>10003103</v>
      </c>
      <c r="B124" s="1" t="s">
        <v>558</v>
      </c>
      <c r="C124" s="1" t="s">
        <v>437</v>
      </c>
      <c r="D124" s="2">
        <v>0</v>
      </c>
      <c r="E124" s="2">
        <v>5984</v>
      </c>
      <c r="F124" s="2">
        <v>5984</v>
      </c>
      <c r="G124" s="2">
        <v>0</v>
      </c>
    </row>
    <row r="125" spans="1:7">
      <c r="A125" s="1">
        <v>10003107</v>
      </c>
      <c r="B125" s="1" t="s">
        <v>559</v>
      </c>
      <c r="C125" s="1" t="s">
        <v>437</v>
      </c>
      <c r="D125" s="2">
        <v>0</v>
      </c>
      <c r="E125" s="2">
        <v>2004</v>
      </c>
      <c r="F125" s="2">
        <v>2004</v>
      </c>
      <c r="G125" s="2">
        <v>0</v>
      </c>
    </row>
    <row r="126" spans="1:7">
      <c r="A126" s="1">
        <v>10006942</v>
      </c>
      <c r="B126" s="1" t="s">
        <v>560</v>
      </c>
      <c r="C126" s="1" t="s">
        <v>437</v>
      </c>
      <c r="D126" s="2">
        <v>0</v>
      </c>
      <c r="E126" s="2">
        <v>768</v>
      </c>
      <c r="F126" s="2">
        <v>768</v>
      </c>
      <c r="G126" s="2">
        <v>0</v>
      </c>
    </row>
    <row r="127" spans="1:7">
      <c r="A127" s="1">
        <v>10003113</v>
      </c>
      <c r="B127" s="1" t="s">
        <v>561</v>
      </c>
      <c r="C127" s="1" t="s">
        <v>437</v>
      </c>
      <c r="D127" s="2">
        <v>0</v>
      </c>
      <c r="E127" s="2">
        <v>1006.4</v>
      </c>
      <c r="F127" s="2">
        <v>1006.4</v>
      </c>
      <c r="G127" s="2">
        <v>0</v>
      </c>
    </row>
    <row r="128" spans="1:7">
      <c r="A128" s="1">
        <v>10003112</v>
      </c>
      <c r="B128" s="1" t="s">
        <v>562</v>
      </c>
      <c r="C128" s="1" t="s">
        <v>437</v>
      </c>
      <c r="D128" s="2">
        <v>0</v>
      </c>
      <c r="E128" s="2">
        <v>1705</v>
      </c>
      <c r="F128" s="2">
        <v>1705</v>
      </c>
      <c r="G128" s="2">
        <v>0</v>
      </c>
    </row>
    <row r="129" spans="1:7">
      <c r="A129" s="1">
        <v>10003038</v>
      </c>
      <c r="B129" s="1" t="s">
        <v>563</v>
      </c>
      <c r="C129" s="1" t="s">
        <v>434</v>
      </c>
      <c r="D129" s="2">
        <v>0</v>
      </c>
      <c r="E129" s="2">
        <v>900</v>
      </c>
      <c r="F129" s="2">
        <v>900</v>
      </c>
      <c r="G129" s="2">
        <v>0</v>
      </c>
    </row>
    <row r="130" spans="1:7">
      <c r="A130" s="1">
        <v>10003078</v>
      </c>
      <c r="B130" s="1" t="s">
        <v>564</v>
      </c>
      <c r="C130" s="1" t="s">
        <v>565</v>
      </c>
      <c r="D130" s="2">
        <v>-1420</v>
      </c>
      <c r="E130" s="2">
        <v>8594</v>
      </c>
      <c r="F130" s="2">
        <v>7454</v>
      </c>
      <c r="G130" s="2">
        <v>-280</v>
      </c>
    </row>
    <row r="131" spans="1:7">
      <c r="A131" s="1">
        <v>10003144</v>
      </c>
      <c r="B131" s="1" t="s">
        <v>566</v>
      </c>
      <c r="C131" s="1" t="s">
        <v>437</v>
      </c>
      <c r="D131" s="2">
        <v>0</v>
      </c>
      <c r="E131" s="2">
        <v>1936</v>
      </c>
      <c r="F131" s="2">
        <v>1936</v>
      </c>
      <c r="G131" s="2">
        <v>0</v>
      </c>
    </row>
    <row r="132" spans="1:7">
      <c r="A132" s="1">
        <v>10003140</v>
      </c>
      <c r="B132" s="1" t="s">
        <v>567</v>
      </c>
      <c r="C132" s="1" t="s">
        <v>437</v>
      </c>
      <c r="D132" s="2">
        <v>0</v>
      </c>
      <c r="E132" s="2">
        <v>6036</v>
      </c>
      <c r="F132" s="2">
        <v>6036</v>
      </c>
      <c r="G132" s="2">
        <v>0</v>
      </c>
    </row>
    <row r="133" spans="1:7">
      <c r="A133" s="1">
        <v>10003142</v>
      </c>
      <c r="B133" s="1" t="s">
        <v>568</v>
      </c>
      <c r="C133" s="1" t="s">
        <v>437</v>
      </c>
      <c r="D133" s="2">
        <v>0</v>
      </c>
      <c r="E133" s="2">
        <v>2400</v>
      </c>
      <c r="F133" s="2">
        <v>2400</v>
      </c>
      <c r="G133" s="2">
        <v>0</v>
      </c>
    </row>
    <row r="134" spans="1:7">
      <c r="A134" s="1">
        <v>10003147</v>
      </c>
      <c r="B134" s="1" t="s">
        <v>569</v>
      </c>
      <c r="C134" s="1" t="s">
        <v>437</v>
      </c>
      <c r="D134" s="2">
        <v>0</v>
      </c>
      <c r="E134" s="2">
        <v>3190</v>
      </c>
      <c r="F134" s="2">
        <v>3190</v>
      </c>
      <c r="G134" s="2">
        <v>0</v>
      </c>
    </row>
    <row r="135" spans="1:7">
      <c r="A135" s="1">
        <v>10003139</v>
      </c>
      <c r="B135" s="1" t="s">
        <v>570</v>
      </c>
      <c r="C135" s="1" t="s">
        <v>437</v>
      </c>
      <c r="D135" s="2">
        <v>0</v>
      </c>
      <c r="E135" s="2">
        <v>2700</v>
      </c>
      <c r="F135" s="2">
        <v>2700</v>
      </c>
      <c r="G135" s="2">
        <v>0</v>
      </c>
    </row>
    <row r="136" spans="1:7">
      <c r="A136" s="1">
        <v>10006947</v>
      </c>
      <c r="B136" s="1" t="s">
        <v>571</v>
      </c>
      <c r="C136" s="1" t="s">
        <v>437</v>
      </c>
      <c r="D136" s="2">
        <v>0</v>
      </c>
      <c r="E136" s="2">
        <v>8340.6</v>
      </c>
      <c r="F136" s="2">
        <v>12531.85</v>
      </c>
      <c r="G136" s="2">
        <v>-4191.25</v>
      </c>
    </row>
    <row r="137" spans="1:7">
      <c r="A137" s="1">
        <v>10003183</v>
      </c>
      <c r="B137" s="1" t="s">
        <v>572</v>
      </c>
      <c r="C137" s="1" t="s">
        <v>437</v>
      </c>
      <c r="D137" s="2">
        <v>0</v>
      </c>
      <c r="E137" s="2">
        <v>600</v>
      </c>
      <c r="F137" s="2">
        <v>600</v>
      </c>
      <c r="G137" s="2">
        <v>0</v>
      </c>
    </row>
    <row r="138" spans="1:7">
      <c r="A138" s="1">
        <v>10003185</v>
      </c>
      <c r="B138" s="1" t="s">
        <v>573</v>
      </c>
      <c r="C138" s="1" t="s">
        <v>437</v>
      </c>
      <c r="D138" s="2">
        <v>0</v>
      </c>
      <c r="E138" s="2">
        <v>450</v>
      </c>
      <c r="F138" s="2">
        <v>450</v>
      </c>
      <c r="G138" s="2">
        <v>0</v>
      </c>
    </row>
    <row r="139" spans="1:7">
      <c r="A139" s="1">
        <v>10007551</v>
      </c>
      <c r="B139" s="1" t="s">
        <v>574</v>
      </c>
      <c r="C139" s="1" t="s">
        <v>437</v>
      </c>
      <c r="D139" s="2">
        <v>0</v>
      </c>
      <c r="E139" s="2">
        <v>180</v>
      </c>
      <c r="F139" s="2">
        <v>180</v>
      </c>
      <c r="G139" s="2">
        <v>0</v>
      </c>
    </row>
    <row r="140" spans="1:7">
      <c r="A140" s="1">
        <v>10003186</v>
      </c>
      <c r="B140" s="1" t="s">
        <v>575</v>
      </c>
      <c r="C140" s="1" t="s">
        <v>437</v>
      </c>
      <c r="D140" s="2">
        <v>0</v>
      </c>
      <c r="E140" s="2">
        <v>2035</v>
      </c>
      <c r="F140" s="2">
        <v>2035</v>
      </c>
      <c r="G140" s="2">
        <v>0</v>
      </c>
    </row>
    <row r="141" spans="1:7">
      <c r="A141" s="1">
        <v>10002211</v>
      </c>
      <c r="B141" s="1" t="s">
        <v>2145</v>
      </c>
      <c r="C141" s="1" t="s">
        <v>434</v>
      </c>
      <c r="D141" s="2">
        <v>0</v>
      </c>
      <c r="E141" s="2">
        <v>8436.57</v>
      </c>
      <c r="F141" s="2">
        <v>11021.9</v>
      </c>
      <c r="G141" s="2">
        <v>-2585.33</v>
      </c>
    </row>
    <row r="142" spans="1:7">
      <c r="A142" s="1">
        <v>10007722</v>
      </c>
      <c r="B142" s="1" t="s">
        <v>576</v>
      </c>
      <c r="C142" s="1" t="s">
        <v>437</v>
      </c>
      <c r="D142" s="2">
        <v>0</v>
      </c>
      <c r="E142" s="2">
        <v>900</v>
      </c>
      <c r="F142" s="2">
        <v>900</v>
      </c>
      <c r="G142" s="2">
        <v>0</v>
      </c>
    </row>
    <row r="143" spans="1:7">
      <c r="A143" s="1">
        <v>10007478</v>
      </c>
      <c r="B143" s="1" t="s">
        <v>577</v>
      </c>
      <c r="C143" s="1" t="s">
        <v>437</v>
      </c>
      <c r="D143" s="2">
        <v>0</v>
      </c>
      <c r="E143" s="2">
        <v>800</v>
      </c>
      <c r="F143" s="2">
        <v>800</v>
      </c>
      <c r="G143" s="2">
        <v>0</v>
      </c>
    </row>
    <row r="144" spans="1:7">
      <c r="A144" s="1">
        <v>10007485</v>
      </c>
      <c r="B144" s="1" t="s">
        <v>578</v>
      </c>
      <c r="C144" s="1" t="s">
        <v>437</v>
      </c>
      <c r="D144" s="2">
        <v>0</v>
      </c>
      <c r="E144" s="2">
        <v>480</v>
      </c>
      <c r="F144" s="2">
        <v>480</v>
      </c>
      <c r="G144" s="2">
        <v>0</v>
      </c>
    </row>
    <row r="145" spans="1:7">
      <c r="A145" s="1">
        <v>10007916</v>
      </c>
      <c r="B145" s="1" t="s">
        <v>579</v>
      </c>
      <c r="C145" s="1" t="s">
        <v>434</v>
      </c>
      <c r="D145" s="2">
        <v>-290</v>
      </c>
      <c r="E145" s="2">
        <v>0</v>
      </c>
      <c r="F145" s="2">
        <v>0</v>
      </c>
      <c r="G145" s="2">
        <v>-290</v>
      </c>
    </row>
    <row r="146" spans="1:7">
      <c r="A146" s="1">
        <v>10003261</v>
      </c>
      <c r="B146" s="1" t="s">
        <v>580</v>
      </c>
      <c r="C146" s="1" t="s">
        <v>437</v>
      </c>
      <c r="D146" s="2">
        <v>0</v>
      </c>
      <c r="E146" s="2">
        <v>200</v>
      </c>
      <c r="F146" s="2">
        <v>200</v>
      </c>
      <c r="G146" s="2">
        <v>0</v>
      </c>
    </row>
    <row r="147" spans="1:7">
      <c r="A147" s="1">
        <v>10003262</v>
      </c>
      <c r="B147" s="1" t="s">
        <v>581</v>
      </c>
      <c r="C147" s="1" t="s">
        <v>437</v>
      </c>
      <c r="D147" s="2">
        <v>0</v>
      </c>
      <c r="E147" s="2">
        <v>2200</v>
      </c>
      <c r="F147" s="2">
        <v>2200</v>
      </c>
      <c r="G147" s="2">
        <v>0</v>
      </c>
    </row>
    <row r="148" spans="1:7">
      <c r="A148" s="1">
        <v>10003048</v>
      </c>
      <c r="B148" s="1" t="s">
        <v>582</v>
      </c>
      <c r="C148" s="1" t="s">
        <v>565</v>
      </c>
      <c r="D148" s="2">
        <v>0</v>
      </c>
      <c r="E148" s="2">
        <v>4160.12</v>
      </c>
      <c r="F148" s="2">
        <v>5560.12</v>
      </c>
      <c r="G148" s="2">
        <v>-1400</v>
      </c>
    </row>
    <row r="149" spans="1:7">
      <c r="A149" s="1">
        <v>10003271</v>
      </c>
      <c r="B149" s="1" t="s">
        <v>583</v>
      </c>
      <c r="C149" s="1" t="s">
        <v>437</v>
      </c>
      <c r="D149" s="2">
        <v>0</v>
      </c>
      <c r="E149" s="2">
        <v>300</v>
      </c>
      <c r="F149" s="2">
        <v>300</v>
      </c>
      <c r="G149" s="2">
        <v>0</v>
      </c>
    </row>
    <row r="150" spans="1:7">
      <c r="A150" s="1">
        <v>10003265</v>
      </c>
      <c r="B150" s="1" t="s">
        <v>2149</v>
      </c>
      <c r="C150" s="1" t="s">
        <v>437</v>
      </c>
      <c r="D150" s="2">
        <v>0</v>
      </c>
      <c r="E150" s="2">
        <v>6800</v>
      </c>
      <c r="F150" s="2">
        <v>6800</v>
      </c>
      <c r="G150" s="2">
        <v>0</v>
      </c>
    </row>
    <row r="151" spans="1:7">
      <c r="A151" s="1">
        <v>10007442</v>
      </c>
      <c r="B151" s="1" t="s">
        <v>584</v>
      </c>
      <c r="C151" s="1" t="s">
        <v>437</v>
      </c>
      <c r="D151" s="2">
        <v>0</v>
      </c>
      <c r="E151" s="2">
        <v>5000</v>
      </c>
      <c r="F151" s="2">
        <v>5000</v>
      </c>
      <c r="G151" s="2">
        <v>0</v>
      </c>
    </row>
    <row r="152" spans="1:7">
      <c r="A152" s="1">
        <v>10003284</v>
      </c>
      <c r="B152" s="1" t="s">
        <v>585</v>
      </c>
      <c r="C152" s="1" t="s">
        <v>437</v>
      </c>
      <c r="D152" s="2">
        <v>0</v>
      </c>
      <c r="E152" s="2">
        <v>200</v>
      </c>
      <c r="F152" s="2">
        <v>200</v>
      </c>
      <c r="G152" s="2">
        <v>0</v>
      </c>
    </row>
    <row r="153" spans="1:7">
      <c r="A153" s="1">
        <v>10003029</v>
      </c>
      <c r="B153" s="1" t="s">
        <v>586</v>
      </c>
      <c r="C153" s="1" t="s">
        <v>565</v>
      </c>
      <c r="D153" s="2">
        <v>-5540.63</v>
      </c>
      <c r="E153" s="2">
        <v>21356.1</v>
      </c>
      <c r="F153" s="2">
        <v>15815.47</v>
      </c>
      <c r="G153" s="2">
        <v>0</v>
      </c>
    </row>
    <row r="154" spans="1:7">
      <c r="A154" s="1">
        <v>10003277</v>
      </c>
      <c r="B154" s="1" t="s">
        <v>587</v>
      </c>
      <c r="C154" s="1" t="s">
        <v>437</v>
      </c>
      <c r="D154" s="2">
        <v>0</v>
      </c>
      <c r="E154" s="2">
        <v>2790</v>
      </c>
      <c r="F154" s="2">
        <v>2790</v>
      </c>
      <c r="G154" s="2">
        <v>0</v>
      </c>
    </row>
    <row r="155" spans="1:7">
      <c r="A155" s="1">
        <v>10003308</v>
      </c>
      <c r="B155" s="1" t="s">
        <v>588</v>
      </c>
      <c r="C155" s="1" t="s">
        <v>437</v>
      </c>
      <c r="D155" s="2">
        <v>0</v>
      </c>
      <c r="E155" s="2">
        <v>5400</v>
      </c>
      <c r="F155" s="2">
        <v>5400</v>
      </c>
      <c r="G155" s="2">
        <v>0</v>
      </c>
    </row>
    <row r="156" spans="1:7">
      <c r="A156" s="1">
        <v>10007719</v>
      </c>
      <c r="B156" s="1" t="s">
        <v>589</v>
      </c>
      <c r="C156" s="1" t="s">
        <v>437</v>
      </c>
      <c r="D156" s="2">
        <v>0</v>
      </c>
      <c r="E156" s="2">
        <v>800</v>
      </c>
      <c r="F156" s="2">
        <v>800</v>
      </c>
      <c r="G156" s="2">
        <v>0</v>
      </c>
    </row>
    <row r="157" spans="1:7">
      <c r="A157" s="1">
        <v>10003348</v>
      </c>
      <c r="B157" s="1" t="s">
        <v>590</v>
      </c>
      <c r="C157" s="1" t="s">
        <v>437</v>
      </c>
      <c r="D157" s="2">
        <v>0</v>
      </c>
      <c r="E157" s="2">
        <v>1705</v>
      </c>
      <c r="F157" s="2">
        <v>1705</v>
      </c>
      <c r="G157" s="2">
        <v>0</v>
      </c>
    </row>
    <row r="158" spans="1:7">
      <c r="A158" s="1">
        <v>10003352</v>
      </c>
      <c r="B158" s="1" t="s">
        <v>591</v>
      </c>
      <c r="C158" s="1" t="s">
        <v>437</v>
      </c>
      <c r="D158" s="2">
        <v>0</v>
      </c>
      <c r="E158" s="2">
        <v>1025.7</v>
      </c>
      <c r="F158" s="2">
        <v>1025.7</v>
      </c>
      <c r="G158" s="2">
        <v>0</v>
      </c>
    </row>
    <row r="159" spans="1:7">
      <c r="A159" s="1">
        <v>10003351</v>
      </c>
      <c r="B159" s="1" t="s">
        <v>592</v>
      </c>
      <c r="C159" s="1" t="s">
        <v>437</v>
      </c>
      <c r="D159" s="2">
        <v>0</v>
      </c>
      <c r="E159" s="2">
        <v>188</v>
      </c>
      <c r="F159" s="2">
        <v>188</v>
      </c>
      <c r="G159" s="2">
        <v>0</v>
      </c>
    </row>
    <row r="160" spans="1:7">
      <c r="A160" s="1">
        <v>10003354</v>
      </c>
      <c r="B160" s="1" t="s">
        <v>593</v>
      </c>
      <c r="C160" s="1" t="s">
        <v>437</v>
      </c>
      <c r="D160" s="2">
        <v>0</v>
      </c>
      <c r="E160" s="2">
        <v>392</v>
      </c>
      <c r="F160" s="2">
        <v>392</v>
      </c>
      <c r="G160" s="2">
        <v>0</v>
      </c>
    </row>
    <row r="161" spans="1:7">
      <c r="A161" s="1">
        <v>10007508</v>
      </c>
      <c r="B161" s="1" t="s">
        <v>594</v>
      </c>
      <c r="C161" s="1" t="s">
        <v>437</v>
      </c>
      <c r="D161" s="2">
        <v>0</v>
      </c>
      <c r="E161" s="2">
        <v>300</v>
      </c>
      <c r="F161" s="2">
        <v>300</v>
      </c>
      <c r="G161" s="2">
        <v>0</v>
      </c>
    </row>
    <row r="162" spans="1:7">
      <c r="A162" s="1">
        <v>10003355</v>
      </c>
      <c r="B162" s="1" t="s">
        <v>595</v>
      </c>
      <c r="C162" s="1" t="s">
        <v>437</v>
      </c>
      <c r="D162" s="2">
        <v>0</v>
      </c>
      <c r="E162" s="2">
        <v>2860</v>
      </c>
      <c r="F162" s="2">
        <v>2860</v>
      </c>
      <c r="G162" s="2">
        <v>0</v>
      </c>
    </row>
    <row r="163" spans="1:7">
      <c r="A163" s="1">
        <v>10003357</v>
      </c>
      <c r="B163" s="1" t="s">
        <v>2155</v>
      </c>
      <c r="C163" s="1" t="s">
        <v>437</v>
      </c>
      <c r="D163" s="2">
        <v>0</v>
      </c>
      <c r="E163" s="2">
        <v>976.54</v>
      </c>
      <c r="F163" s="2">
        <v>976.54</v>
      </c>
      <c r="G163" s="2">
        <v>0</v>
      </c>
    </row>
    <row r="164" spans="1:7">
      <c r="A164" s="1">
        <v>10007767</v>
      </c>
      <c r="B164" s="1" t="s">
        <v>596</v>
      </c>
      <c r="C164" s="1" t="s">
        <v>437</v>
      </c>
      <c r="D164" s="2">
        <v>0</v>
      </c>
      <c r="E164" s="2">
        <v>294.39</v>
      </c>
      <c r="F164" s="2">
        <v>294.39</v>
      </c>
      <c r="G164" s="2">
        <v>0</v>
      </c>
    </row>
    <row r="165" spans="1:7">
      <c r="A165" s="1">
        <v>10007712</v>
      </c>
      <c r="B165" s="1" t="s">
        <v>597</v>
      </c>
      <c r="C165" s="1" t="s">
        <v>565</v>
      </c>
      <c r="D165" s="2">
        <v>0</v>
      </c>
      <c r="E165" s="2">
        <v>168</v>
      </c>
      <c r="F165" s="2">
        <v>840</v>
      </c>
      <c r="G165" s="2">
        <v>-672</v>
      </c>
    </row>
    <row r="166" spans="1:7">
      <c r="A166" s="1">
        <v>10003356</v>
      </c>
      <c r="B166" s="1" t="s">
        <v>598</v>
      </c>
      <c r="C166" s="1" t="s">
        <v>437</v>
      </c>
      <c r="D166" s="2">
        <v>0</v>
      </c>
      <c r="E166" s="2">
        <v>1320</v>
      </c>
      <c r="F166" s="2">
        <v>1320</v>
      </c>
      <c r="G166" s="2">
        <v>0</v>
      </c>
    </row>
    <row r="167" spans="1:7">
      <c r="A167" s="1">
        <v>10007774</v>
      </c>
      <c r="B167" s="1" t="s">
        <v>599</v>
      </c>
      <c r="C167" s="1" t="s">
        <v>437</v>
      </c>
      <c r="D167" s="2">
        <v>0</v>
      </c>
      <c r="E167" s="2">
        <v>100</v>
      </c>
      <c r="F167" s="2">
        <v>100</v>
      </c>
      <c r="G167" s="2">
        <v>0</v>
      </c>
    </row>
    <row r="168" spans="1:7">
      <c r="A168" s="1">
        <v>10003364</v>
      </c>
      <c r="B168" s="1" t="s">
        <v>600</v>
      </c>
      <c r="C168" s="1" t="s">
        <v>437</v>
      </c>
      <c r="D168" s="2">
        <v>0</v>
      </c>
      <c r="E168" s="2">
        <v>1705</v>
      </c>
      <c r="F168" s="2">
        <v>1705</v>
      </c>
      <c r="G168" s="2">
        <v>0</v>
      </c>
    </row>
    <row r="169" spans="1:7">
      <c r="A169" s="1">
        <v>10007368</v>
      </c>
      <c r="B169" s="1" t="s">
        <v>601</v>
      </c>
      <c r="C169" s="1" t="s">
        <v>437</v>
      </c>
      <c r="D169" s="2">
        <v>0</v>
      </c>
      <c r="E169" s="2">
        <v>150</v>
      </c>
      <c r="F169" s="2">
        <v>150</v>
      </c>
      <c r="G169" s="2">
        <v>0</v>
      </c>
    </row>
    <row r="170" spans="1:7">
      <c r="A170" s="1">
        <v>10003387</v>
      </c>
      <c r="B170" s="1" t="s">
        <v>602</v>
      </c>
      <c r="C170" s="1" t="s">
        <v>437</v>
      </c>
      <c r="D170" s="2">
        <v>0</v>
      </c>
      <c r="E170" s="2">
        <v>33</v>
      </c>
      <c r="F170" s="2">
        <v>33</v>
      </c>
      <c r="G170" s="2">
        <v>0</v>
      </c>
    </row>
    <row r="171" spans="1:7">
      <c r="A171" s="1">
        <v>10003390</v>
      </c>
      <c r="B171" s="1" t="s">
        <v>603</v>
      </c>
      <c r="C171" s="1" t="s">
        <v>437</v>
      </c>
      <c r="D171" s="2">
        <v>0</v>
      </c>
      <c r="E171" s="2">
        <v>500</v>
      </c>
      <c r="F171" s="2">
        <v>500</v>
      </c>
      <c r="G171" s="2">
        <v>0</v>
      </c>
    </row>
    <row r="172" spans="1:7">
      <c r="A172" s="1">
        <v>10003391</v>
      </c>
      <c r="B172" s="1" t="s">
        <v>604</v>
      </c>
      <c r="C172" s="1" t="s">
        <v>437</v>
      </c>
      <c r="D172" s="2">
        <v>0</v>
      </c>
      <c r="E172" s="2">
        <v>3600</v>
      </c>
      <c r="F172" s="2">
        <v>3600</v>
      </c>
      <c r="G172" s="2">
        <v>0</v>
      </c>
    </row>
    <row r="173" spans="1:7">
      <c r="A173" s="1">
        <v>10007635</v>
      </c>
      <c r="B173" s="1" t="s">
        <v>605</v>
      </c>
      <c r="C173" s="1" t="s">
        <v>437</v>
      </c>
      <c r="D173" s="2">
        <v>0</v>
      </c>
      <c r="E173" s="2">
        <v>780</v>
      </c>
      <c r="F173" s="2">
        <v>780</v>
      </c>
      <c r="G173" s="2">
        <v>0</v>
      </c>
    </row>
    <row r="174" spans="1:7">
      <c r="A174" s="1">
        <v>10003096</v>
      </c>
      <c r="B174" s="1" t="s">
        <v>606</v>
      </c>
      <c r="C174" s="1" t="s">
        <v>437</v>
      </c>
      <c r="D174" s="2">
        <v>0</v>
      </c>
      <c r="E174" s="2">
        <v>1705</v>
      </c>
      <c r="F174" s="2">
        <v>1705</v>
      </c>
      <c r="G174" s="2">
        <v>0</v>
      </c>
    </row>
    <row r="175" spans="1:7">
      <c r="A175" s="1">
        <v>10003178</v>
      </c>
      <c r="B175" s="1" t="s">
        <v>607</v>
      </c>
      <c r="C175" s="1" t="s">
        <v>437</v>
      </c>
      <c r="D175" s="2">
        <v>0</v>
      </c>
      <c r="E175" s="2">
        <v>1320</v>
      </c>
      <c r="F175" s="2">
        <v>1320</v>
      </c>
      <c r="G175" s="2">
        <v>0</v>
      </c>
    </row>
    <row r="176" spans="1:7">
      <c r="A176" s="1">
        <v>10003151</v>
      </c>
      <c r="B176" s="1" t="s">
        <v>608</v>
      </c>
      <c r="C176" s="1" t="s">
        <v>437</v>
      </c>
      <c r="D176" s="2">
        <v>0</v>
      </c>
      <c r="E176" s="2">
        <v>250</v>
      </c>
      <c r="F176" s="2">
        <v>250</v>
      </c>
      <c r="G176" s="2">
        <v>0</v>
      </c>
    </row>
    <row r="177" spans="1:7">
      <c r="A177" s="1">
        <v>10003162</v>
      </c>
      <c r="B177" s="1" t="s">
        <v>609</v>
      </c>
      <c r="C177" s="1" t="s">
        <v>437</v>
      </c>
      <c r="D177" s="2">
        <v>0</v>
      </c>
      <c r="E177" s="2">
        <v>500</v>
      </c>
      <c r="F177" s="2">
        <v>500</v>
      </c>
      <c r="G177" s="2">
        <v>0</v>
      </c>
    </row>
    <row r="178" spans="1:7">
      <c r="A178" s="1">
        <v>10003166</v>
      </c>
      <c r="B178" s="1" t="s">
        <v>610</v>
      </c>
      <c r="C178" s="1" t="s">
        <v>437</v>
      </c>
      <c r="D178" s="2">
        <v>0</v>
      </c>
      <c r="E178" s="2">
        <v>2640</v>
      </c>
      <c r="F178" s="2">
        <v>2640</v>
      </c>
      <c r="G178" s="2">
        <v>0</v>
      </c>
    </row>
    <row r="179" spans="1:7">
      <c r="A179" s="1">
        <v>10003169</v>
      </c>
      <c r="B179" s="1" t="s">
        <v>611</v>
      </c>
      <c r="C179" s="1" t="s">
        <v>437</v>
      </c>
      <c r="D179" s="2">
        <v>0</v>
      </c>
      <c r="E179" s="2">
        <v>1232</v>
      </c>
      <c r="F179" s="2">
        <v>1232</v>
      </c>
      <c r="G179" s="2">
        <v>0</v>
      </c>
    </row>
    <row r="180" spans="1:7">
      <c r="A180" s="1">
        <v>10003156</v>
      </c>
      <c r="B180" s="1" t="s">
        <v>612</v>
      </c>
      <c r="C180" s="1" t="s">
        <v>437</v>
      </c>
      <c r="D180" s="2">
        <v>0</v>
      </c>
      <c r="E180" s="2">
        <v>3256</v>
      </c>
      <c r="F180" s="2">
        <v>3256</v>
      </c>
      <c r="G180" s="2">
        <v>0</v>
      </c>
    </row>
    <row r="181" spans="1:7">
      <c r="A181" s="1">
        <v>10006817</v>
      </c>
      <c r="B181" s="1" t="s">
        <v>613</v>
      </c>
      <c r="C181" s="1" t="s">
        <v>434</v>
      </c>
      <c r="D181" s="2">
        <v>0</v>
      </c>
      <c r="E181" s="2">
        <v>5227.7</v>
      </c>
      <c r="F181" s="2">
        <v>5227.7</v>
      </c>
      <c r="G181" s="2">
        <v>0</v>
      </c>
    </row>
    <row r="182" spans="1:7">
      <c r="A182" s="1">
        <v>10007303</v>
      </c>
      <c r="B182" s="1" t="s">
        <v>614</v>
      </c>
      <c r="C182" s="1" t="s">
        <v>437</v>
      </c>
      <c r="D182" s="2">
        <v>0</v>
      </c>
      <c r="E182" s="2">
        <v>1085</v>
      </c>
      <c r="F182" s="2">
        <v>1085</v>
      </c>
      <c r="G182" s="2">
        <v>0</v>
      </c>
    </row>
    <row r="183" spans="1:7">
      <c r="A183" s="1">
        <v>10003258</v>
      </c>
      <c r="B183" s="1" t="s">
        <v>615</v>
      </c>
      <c r="C183" s="1" t="s">
        <v>437</v>
      </c>
      <c r="D183" s="2">
        <v>0</v>
      </c>
      <c r="E183" s="2">
        <v>220</v>
      </c>
      <c r="F183" s="2">
        <v>220</v>
      </c>
      <c r="G183" s="2">
        <v>0</v>
      </c>
    </row>
    <row r="184" spans="1:7">
      <c r="A184" s="1">
        <v>10003227</v>
      </c>
      <c r="B184" s="1" t="s">
        <v>616</v>
      </c>
      <c r="C184" s="1" t="s">
        <v>437</v>
      </c>
      <c r="D184" s="2">
        <v>0</v>
      </c>
      <c r="E184" s="2">
        <v>11000</v>
      </c>
      <c r="F184" s="2">
        <v>11000</v>
      </c>
      <c r="G184" s="2">
        <v>0</v>
      </c>
    </row>
    <row r="185" spans="1:7">
      <c r="A185" s="1">
        <v>10006935</v>
      </c>
      <c r="B185" s="1" t="s">
        <v>617</v>
      </c>
      <c r="C185" s="1" t="s">
        <v>437</v>
      </c>
      <c r="D185" s="2">
        <v>0</v>
      </c>
      <c r="E185" s="2">
        <v>46</v>
      </c>
      <c r="F185" s="2">
        <v>46</v>
      </c>
      <c r="G185" s="2">
        <v>0</v>
      </c>
    </row>
    <row r="186" spans="1:7">
      <c r="A186" s="1">
        <v>10003242</v>
      </c>
      <c r="B186" s="1" t="s">
        <v>618</v>
      </c>
      <c r="C186" s="1" t="s">
        <v>437</v>
      </c>
      <c r="D186" s="2">
        <v>0</v>
      </c>
      <c r="E186" s="2">
        <v>2100</v>
      </c>
      <c r="F186" s="2">
        <v>2100</v>
      </c>
      <c r="G186" s="2">
        <v>0</v>
      </c>
    </row>
    <row r="187" spans="1:7">
      <c r="A187" s="1">
        <v>10003240</v>
      </c>
      <c r="B187" s="1" t="s">
        <v>619</v>
      </c>
      <c r="C187" s="1" t="s">
        <v>437</v>
      </c>
      <c r="D187" s="2">
        <v>0</v>
      </c>
      <c r="E187" s="2">
        <v>1705</v>
      </c>
      <c r="F187" s="2">
        <v>1705</v>
      </c>
      <c r="G187" s="2">
        <v>0</v>
      </c>
    </row>
    <row r="188" spans="1:7">
      <c r="A188" s="1">
        <v>10003232</v>
      </c>
      <c r="B188" s="1" t="s">
        <v>620</v>
      </c>
      <c r="C188" s="1" t="s">
        <v>437</v>
      </c>
      <c r="D188" s="2">
        <v>0</v>
      </c>
      <c r="E188" s="2">
        <v>8800</v>
      </c>
      <c r="F188" s="2">
        <v>8800</v>
      </c>
      <c r="G188" s="2">
        <v>0</v>
      </c>
    </row>
    <row r="189" spans="1:7">
      <c r="A189" s="1">
        <v>10003255</v>
      </c>
      <c r="B189" s="1" t="s">
        <v>621</v>
      </c>
      <c r="C189" s="1" t="s">
        <v>437</v>
      </c>
      <c r="D189" s="2">
        <v>0</v>
      </c>
      <c r="E189" s="2">
        <v>964</v>
      </c>
      <c r="F189" s="2">
        <v>964</v>
      </c>
      <c r="G189" s="2">
        <v>0</v>
      </c>
    </row>
    <row r="190" spans="1:7">
      <c r="A190" s="1">
        <v>10003322</v>
      </c>
      <c r="B190" s="1" t="s">
        <v>622</v>
      </c>
      <c r="C190" s="1" t="s">
        <v>437</v>
      </c>
      <c r="D190" s="2">
        <v>0</v>
      </c>
      <c r="E190" s="2">
        <v>3000</v>
      </c>
      <c r="F190" s="2">
        <v>3000</v>
      </c>
      <c r="G190" s="2">
        <v>0</v>
      </c>
    </row>
    <row r="191" spans="1:7">
      <c r="A191" s="1">
        <v>10003325</v>
      </c>
      <c r="B191" s="1" t="s">
        <v>623</v>
      </c>
      <c r="C191" s="1" t="s">
        <v>437</v>
      </c>
      <c r="D191" s="2">
        <v>0</v>
      </c>
      <c r="E191" s="2">
        <v>1705</v>
      </c>
      <c r="F191" s="2">
        <v>1705</v>
      </c>
      <c r="G191" s="2">
        <v>0</v>
      </c>
    </row>
    <row r="192" spans="1:7">
      <c r="A192" s="1">
        <v>10003329</v>
      </c>
      <c r="B192" s="1" t="s">
        <v>624</v>
      </c>
      <c r="C192" s="1" t="s">
        <v>437</v>
      </c>
      <c r="D192" s="2">
        <v>0</v>
      </c>
      <c r="E192" s="2">
        <v>1252</v>
      </c>
      <c r="F192" s="2">
        <v>1252</v>
      </c>
      <c r="G192" s="2">
        <v>0</v>
      </c>
    </row>
    <row r="193" spans="1:7">
      <c r="A193" s="1">
        <v>10007634</v>
      </c>
      <c r="B193" s="1" t="s">
        <v>625</v>
      </c>
      <c r="C193" s="1" t="s">
        <v>437</v>
      </c>
      <c r="D193" s="2">
        <v>0</v>
      </c>
      <c r="E193" s="2">
        <v>150</v>
      </c>
      <c r="F193" s="2">
        <v>150</v>
      </c>
      <c r="G193" s="2">
        <v>0</v>
      </c>
    </row>
    <row r="194" spans="1:7">
      <c r="A194" s="1">
        <v>10003360</v>
      </c>
      <c r="B194" s="1" t="s">
        <v>626</v>
      </c>
      <c r="C194" s="1" t="s">
        <v>437</v>
      </c>
      <c r="D194" s="2">
        <v>0</v>
      </c>
      <c r="E194" s="2">
        <v>2100</v>
      </c>
      <c r="F194" s="2">
        <v>2100</v>
      </c>
      <c r="G194" s="2">
        <v>0</v>
      </c>
    </row>
    <row r="195" spans="1:7">
      <c r="A195" s="1">
        <v>10003405</v>
      </c>
      <c r="B195" s="1" t="s">
        <v>627</v>
      </c>
      <c r="C195" s="1" t="s">
        <v>437</v>
      </c>
      <c r="D195" s="2">
        <v>0</v>
      </c>
      <c r="E195" s="2">
        <v>1320</v>
      </c>
      <c r="F195" s="2">
        <v>1320</v>
      </c>
      <c r="G195" s="2">
        <v>0</v>
      </c>
    </row>
    <row r="196" spans="1:7">
      <c r="A196" s="1">
        <v>10003407</v>
      </c>
      <c r="B196" s="1" t="s">
        <v>628</v>
      </c>
      <c r="C196" s="1" t="s">
        <v>437</v>
      </c>
      <c r="D196" s="2">
        <v>0</v>
      </c>
      <c r="E196" s="2">
        <v>2800</v>
      </c>
      <c r="F196" s="2">
        <v>2800</v>
      </c>
      <c r="G196" s="2">
        <v>0</v>
      </c>
    </row>
    <row r="197" spans="1:7">
      <c r="A197" s="1">
        <v>10003108</v>
      </c>
      <c r="B197" s="1" t="s">
        <v>629</v>
      </c>
      <c r="C197" s="1" t="s">
        <v>437</v>
      </c>
      <c r="D197" s="2">
        <v>0</v>
      </c>
      <c r="E197" s="2">
        <v>4500</v>
      </c>
      <c r="F197" s="2">
        <v>4500</v>
      </c>
      <c r="G197" s="2">
        <v>0</v>
      </c>
    </row>
    <row r="198" spans="1:7">
      <c r="A198" s="1">
        <v>10006678</v>
      </c>
      <c r="B198" s="1" t="s">
        <v>630</v>
      </c>
      <c r="C198" s="1" t="s">
        <v>484</v>
      </c>
      <c r="D198" s="2">
        <v>0</v>
      </c>
      <c r="E198" s="2">
        <v>11103.16</v>
      </c>
      <c r="F198" s="2">
        <v>11103.16</v>
      </c>
      <c r="G198" s="2">
        <v>0</v>
      </c>
    </row>
    <row r="199" spans="1:7">
      <c r="A199" s="1">
        <v>10003130</v>
      </c>
      <c r="B199" s="1" t="s">
        <v>631</v>
      </c>
      <c r="C199" s="1" t="s">
        <v>437</v>
      </c>
      <c r="D199" s="2">
        <v>0</v>
      </c>
      <c r="E199" s="2">
        <v>543</v>
      </c>
      <c r="F199" s="2">
        <v>543</v>
      </c>
      <c r="G199" s="2">
        <v>0</v>
      </c>
    </row>
    <row r="200" spans="1:7">
      <c r="A200" s="1">
        <v>10003131</v>
      </c>
      <c r="B200" s="1" t="s">
        <v>632</v>
      </c>
      <c r="C200" s="1" t="s">
        <v>437</v>
      </c>
      <c r="D200" s="2">
        <v>0</v>
      </c>
      <c r="E200" s="2">
        <v>1705</v>
      </c>
      <c r="F200" s="2">
        <v>1705</v>
      </c>
      <c r="G200" s="2">
        <v>0</v>
      </c>
    </row>
    <row r="201" spans="1:7">
      <c r="A201" s="1">
        <v>10007277</v>
      </c>
      <c r="B201" s="1" t="s">
        <v>633</v>
      </c>
      <c r="C201" s="1" t="s">
        <v>565</v>
      </c>
      <c r="D201" s="2">
        <v>-280</v>
      </c>
      <c r="E201" s="2">
        <v>5373.64</v>
      </c>
      <c r="F201" s="2">
        <v>5720.63</v>
      </c>
      <c r="G201" s="2">
        <v>-626.99</v>
      </c>
    </row>
    <row r="202" spans="1:7">
      <c r="A202" s="1">
        <v>10003203</v>
      </c>
      <c r="B202" s="1" t="s">
        <v>634</v>
      </c>
      <c r="C202" s="1" t="s">
        <v>437</v>
      </c>
      <c r="D202" s="2">
        <v>0</v>
      </c>
      <c r="E202" s="2">
        <v>1395</v>
      </c>
      <c r="F202" s="2">
        <v>1395</v>
      </c>
      <c r="G202" s="2">
        <v>0</v>
      </c>
    </row>
    <row r="203" spans="1:7">
      <c r="A203" s="1">
        <v>10007776</v>
      </c>
      <c r="B203" s="1" t="s">
        <v>635</v>
      </c>
      <c r="C203" s="1" t="s">
        <v>437</v>
      </c>
      <c r="D203" s="2">
        <v>0</v>
      </c>
      <c r="E203" s="2">
        <v>265.05</v>
      </c>
      <c r="F203" s="2">
        <v>265.05</v>
      </c>
      <c r="G203" s="2">
        <v>0</v>
      </c>
    </row>
    <row r="204" spans="1:7">
      <c r="A204" s="1">
        <v>10003219</v>
      </c>
      <c r="B204" s="1" t="s">
        <v>636</v>
      </c>
      <c r="C204" s="1" t="s">
        <v>437</v>
      </c>
      <c r="D204" s="2">
        <v>0</v>
      </c>
      <c r="E204" s="2">
        <v>3410</v>
      </c>
      <c r="F204" s="2">
        <v>3410</v>
      </c>
      <c r="G204" s="2">
        <v>0</v>
      </c>
    </row>
    <row r="205" spans="1:7">
      <c r="A205" s="1">
        <v>10002222</v>
      </c>
      <c r="B205" s="1" t="s">
        <v>637</v>
      </c>
      <c r="C205" s="1" t="s">
        <v>434</v>
      </c>
      <c r="D205" s="2">
        <v>0</v>
      </c>
      <c r="E205" s="2">
        <v>6176.86</v>
      </c>
      <c r="F205" s="2">
        <v>6176.86</v>
      </c>
      <c r="G205" s="2">
        <v>0</v>
      </c>
    </row>
    <row r="206" spans="1:7">
      <c r="A206" s="1">
        <v>10003114</v>
      </c>
      <c r="B206" s="1" t="s">
        <v>638</v>
      </c>
      <c r="C206" s="1" t="s">
        <v>437</v>
      </c>
      <c r="D206" s="2">
        <v>0</v>
      </c>
      <c r="E206" s="2">
        <v>576</v>
      </c>
      <c r="F206" s="2">
        <v>576</v>
      </c>
      <c r="G206" s="2">
        <v>0</v>
      </c>
    </row>
    <row r="207" spans="1:7">
      <c r="A207" s="1">
        <v>10007913</v>
      </c>
      <c r="B207" s="1" t="s">
        <v>639</v>
      </c>
      <c r="C207" s="1" t="s">
        <v>434</v>
      </c>
      <c r="D207" s="2">
        <v>-416</v>
      </c>
      <c r="E207" s="2">
        <v>0</v>
      </c>
      <c r="F207" s="2">
        <v>0</v>
      </c>
      <c r="G207" s="2">
        <v>-416</v>
      </c>
    </row>
    <row r="208" spans="1:7">
      <c r="A208" s="1">
        <v>10006954</v>
      </c>
      <c r="B208" s="1" t="s">
        <v>640</v>
      </c>
      <c r="C208" s="1" t="s">
        <v>437</v>
      </c>
      <c r="D208" s="2">
        <v>0</v>
      </c>
      <c r="E208" s="2">
        <v>26.05</v>
      </c>
      <c r="F208" s="2">
        <v>26.05</v>
      </c>
      <c r="G208" s="2">
        <v>0</v>
      </c>
    </row>
    <row r="209" spans="1:7">
      <c r="A209" s="1">
        <v>10007817</v>
      </c>
      <c r="B209" s="1" t="s">
        <v>641</v>
      </c>
      <c r="C209" s="1" t="s">
        <v>565</v>
      </c>
      <c r="D209" s="2">
        <v>0</v>
      </c>
      <c r="E209" s="2">
        <v>0</v>
      </c>
      <c r="F209" s="2">
        <v>4160</v>
      </c>
      <c r="G209" s="2">
        <v>-4160</v>
      </c>
    </row>
    <row r="210" spans="1:7">
      <c r="A210" s="1">
        <v>10007351</v>
      </c>
      <c r="B210" s="1" t="s">
        <v>642</v>
      </c>
      <c r="C210" s="1" t="s">
        <v>437</v>
      </c>
      <c r="D210" s="2">
        <v>0</v>
      </c>
      <c r="E210" s="2">
        <v>1860</v>
      </c>
      <c r="F210" s="2">
        <v>1860</v>
      </c>
      <c r="G210" s="2">
        <v>0</v>
      </c>
    </row>
    <row r="211" spans="1:7">
      <c r="A211" s="1">
        <v>10003382</v>
      </c>
      <c r="B211" s="1" t="s">
        <v>643</v>
      </c>
      <c r="C211" s="1" t="s">
        <v>437</v>
      </c>
      <c r="D211" s="2">
        <v>0</v>
      </c>
      <c r="E211" s="2">
        <v>1800</v>
      </c>
      <c r="F211" s="2">
        <v>1800</v>
      </c>
      <c r="G211" s="2">
        <v>0</v>
      </c>
    </row>
    <row r="212" spans="1:7">
      <c r="A212" s="1">
        <v>10003395</v>
      </c>
      <c r="B212" s="1" t="s">
        <v>644</v>
      </c>
      <c r="C212" s="1" t="s">
        <v>437</v>
      </c>
      <c r="D212" s="2">
        <v>0</v>
      </c>
      <c r="E212" s="2">
        <v>159</v>
      </c>
      <c r="F212" s="2">
        <v>159</v>
      </c>
      <c r="G212" s="2">
        <v>0</v>
      </c>
    </row>
    <row r="213" spans="1:7">
      <c r="A213" s="1">
        <v>10003091</v>
      </c>
      <c r="B213" s="1" t="s">
        <v>645</v>
      </c>
      <c r="C213" s="1" t="s">
        <v>437</v>
      </c>
      <c r="D213" s="2">
        <v>0</v>
      </c>
      <c r="E213" s="2">
        <v>8400</v>
      </c>
      <c r="F213" s="2">
        <v>8400</v>
      </c>
      <c r="G213" s="2">
        <v>0</v>
      </c>
    </row>
    <row r="214" spans="1:7">
      <c r="A214" s="1">
        <v>10007718</v>
      </c>
      <c r="B214" s="1" t="s">
        <v>646</v>
      </c>
      <c r="C214" s="1" t="s">
        <v>437</v>
      </c>
      <c r="D214" s="2">
        <v>0</v>
      </c>
      <c r="E214" s="2">
        <v>0</v>
      </c>
      <c r="F214" s="2">
        <v>1400</v>
      </c>
      <c r="G214" s="2">
        <v>-1400</v>
      </c>
    </row>
    <row r="215" spans="1:7">
      <c r="A215" s="1">
        <v>10003104</v>
      </c>
      <c r="B215" s="1" t="s">
        <v>647</v>
      </c>
      <c r="C215" s="1" t="s">
        <v>437</v>
      </c>
      <c r="D215" s="2">
        <v>0</v>
      </c>
      <c r="E215" s="2">
        <v>1320</v>
      </c>
      <c r="F215" s="2">
        <v>1320</v>
      </c>
      <c r="G215" s="2">
        <v>0</v>
      </c>
    </row>
    <row r="216" spans="1:7">
      <c r="A216" s="1">
        <v>10006988</v>
      </c>
      <c r="B216" s="1" t="s">
        <v>648</v>
      </c>
      <c r="C216" s="1" t="s">
        <v>437</v>
      </c>
      <c r="D216" s="2">
        <v>0</v>
      </c>
      <c r="E216" s="2">
        <v>5600</v>
      </c>
      <c r="F216" s="2">
        <v>5600</v>
      </c>
      <c r="G216" s="2">
        <v>0</v>
      </c>
    </row>
    <row r="217" spans="1:7">
      <c r="A217" s="1">
        <v>10003259</v>
      </c>
      <c r="B217" s="1" t="s">
        <v>649</v>
      </c>
      <c r="C217" s="1" t="s">
        <v>437</v>
      </c>
      <c r="D217" s="2">
        <v>0</v>
      </c>
      <c r="E217" s="2">
        <v>620</v>
      </c>
      <c r="F217" s="2">
        <v>620</v>
      </c>
      <c r="G217" s="2">
        <v>0</v>
      </c>
    </row>
    <row r="218" spans="1:7">
      <c r="A218" s="1">
        <v>10003128</v>
      </c>
      <c r="B218" s="1" t="s">
        <v>650</v>
      </c>
      <c r="C218" s="1" t="s">
        <v>437</v>
      </c>
      <c r="D218" s="2">
        <v>0</v>
      </c>
      <c r="E218" s="2">
        <v>1395</v>
      </c>
      <c r="F218" s="2">
        <v>1395</v>
      </c>
      <c r="G218" s="2">
        <v>0</v>
      </c>
    </row>
    <row r="219" spans="1:7">
      <c r="A219" s="1">
        <v>10007346</v>
      </c>
      <c r="B219" s="1" t="s">
        <v>651</v>
      </c>
      <c r="C219" s="1" t="s">
        <v>437</v>
      </c>
      <c r="D219" s="2">
        <v>0</v>
      </c>
      <c r="E219" s="2">
        <v>2530.08</v>
      </c>
      <c r="F219" s="2">
        <v>2530.08</v>
      </c>
      <c r="G219" s="2">
        <v>0</v>
      </c>
    </row>
    <row r="220" spans="1:7">
      <c r="A220" s="1">
        <v>10003204</v>
      </c>
      <c r="B220" s="1" t="s">
        <v>652</v>
      </c>
      <c r="C220" s="1" t="s">
        <v>437</v>
      </c>
      <c r="D220" s="2">
        <v>0</v>
      </c>
      <c r="E220" s="2">
        <v>840</v>
      </c>
      <c r="F220" s="2">
        <v>840</v>
      </c>
      <c r="G220" s="2">
        <v>0</v>
      </c>
    </row>
    <row r="221" spans="1:7">
      <c r="A221" s="1">
        <v>10003237</v>
      </c>
      <c r="B221" s="1" t="s">
        <v>2708</v>
      </c>
      <c r="C221" s="1" t="s">
        <v>437</v>
      </c>
      <c r="D221" s="2">
        <v>0</v>
      </c>
      <c r="E221" s="2">
        <v>702</v>
      </c>
      <c r="F221" s="2">
        <v>702</v>
      </c>
      <c r="G221" s="2">
        <v>0</v>
      </c>
    </row>
    <row r="222" spans="1:7">
      <c r="A222" s="1">
        <v>10007002</v>
      </c>
      <c r="B222" s="1" t="s">
        <v>2709</v>
      </c>
      <c r="C222" s="1" t="s">
        <v>437</v>
      </c>
      <c r="D222" s="2">
        <v>0</v>
      </c>
      <c r="E222" s="2">
        <v>544</v>
      </c>
      <c r="F222" s="2">
        <v>544</v>
      </c>
      <c r="G222" s="2">
        <v>0</v>
      </c>
    </row>
    <row r="223" spans="1:7">
      <c r="A223" s="1">
        <v>10003246</v>
      </c>
      <c r="B223" s="1" t="s">
        <v>2710</v>
      </c>
      <c r="C223" s="1" t="s">
        <v>437</v>
      </c>
      <c r="D223" s="2">
        <v>0</v>
      </c>
      <c r="E223" s="2">
        <v>3233</v>
      </c>
      <c r="F223" s="2">
        <v>3233</v>
      </c>
      <c r="G223" s="2">
        <v>0</v>
      </c>
    </row>
    <row r="224" spans="1:7">
      <c r="A224" s="1">
        <v>10003254</v>
      </c>
      <c r="B224" s="1" t="s">
        <v>2711</v>
      </c>
      <c r="C224" s="1" t="s">
        <v>437</v>
      </c>
      <c r="D224" s="2">
        <v>0</v>
      </c>
      <c r="E224" s="2">
        <v>100</v>
      </c>
      <c r="F224" s="2">
        <v>100</v>
      </c>
      <c r="G224" s="2">
        <v>0</v>
      </c>
    </row>
    <row r="225" spans="1:7">
      <c r="A225" s="1">
        <v>10003229</v>
      </c>
      <c r="B225" s="1" t="s">
        <v>2712</v>
      </c>
      <c r="C225" s="1" t="s">
        <v>437</v>
      </c>
      <c r="D225" s="2">
        <v>0</v>
      </c>
      <c r="E225" s="2">
        <v>3410</v>
      </c>
      <c r="F225" s="2">
        <v>3410</v>
      </c>
      <c r="G225" s="2">
        <v>0</v>
      </c>
    </row>
    <row r="226" spans="1:7">
      <c r="A226" s="1">
        <v>10003244</v>
      </c>
      <c r="B226" s="1" t="s">
        <v>2713</v>
      </c>
      <c r="C226" s="1" t="s">
        <v>437</v>
      </c>
      <c r="D226" s="2">
        <v>0</v>
      </c>
      <c r="E226" s="2">
        <v>10200</v>
      </c>
      <c r="F226" s="2">
        <v>10200</v>
      </c>
      <c r="G226" s="2">
        <v>0</v>
      </c>
    </row>
    <row r="227" spans="1:7">
      <c r="A227" s="1">
        <v>10003238</v>
      </c>
      <c r="B227" s="1" t="s">
        <v>2714</v>
      </c>
      <c r="C227" s="1" t="s">
        <v>437</v>
      </c>
      <c r="D227" s="2">
        <v>0</v>
      </c>
      <c r="E227" s="2">
        <v>3410</v>
      </c>
      <c r="F227" s="2">
        <v>3410</v>
      </c>
      <c r="G227" s="2">
        <v>0</v>
      </c>
    </row>
    <row r="228" spans="1:7">
      <c r="A228" s="1">
        <v>10003200</v>
      </c>
      <c r="B228" s="1" t="s">
        <v>2715</v>
      </c>
      <c r="C228" s="1" t="s">
        <v>437</v>
      </c>
      <c r="D228" s="2">
        <v>0</v>
      </c>
      <c r="E228" s="2">
        <v>1705</v>
      </c>
      <c r="F228" s="2">
        <v>1705</v>
      </c>
      <c r="G228" s="2">
        <v>0</v>
      </c>
    </row>
    <row r="229" spans="1:7">
      <c r="A229" s="1">
        <v>10003292</v>
      </c>
      <c r="B229" s="1" t="s">
        <v>2716</v>
      </c>
      <c r="C229" s="1" t="s">
        <v>437</v>
      </c>
      <c r="D229" s="2">
        <v>0</v>
      </c>
      <c r="E229" s="2">
        <v>1408</v>
      </c>
      <c r="F229" s="2">
        <v>1408</v>
      </c>
      <c r="G229" s="2">
        <v>0</v>
      </c>
    </row>
    <row r="230" spans="1:7">
      <c r="A230" s="1">
        <v>10007436</v>
      </c>
      <c r="B230" s="1" t="s">
        <v>2717</v>
      </c>
      <c r="C230" s="1" t="s">
        <v>437</v>
      </c>
      <c r="D230" s="2">
        <v>0</v>
      </c>
      <c r="E230" s="2">
        <v>900</v>
      </c>
      <c r="F230" s="2">
        <v>900</v>
      </c>
      <c r="G230" s="2">
        <v>0</v>
      </c>
    </row>
    <row r="231" spans="1:7">
      <c r="A231" s="1">
        <v>10007412</v>
      </c>
      <c r="B231" s="1" t="s">
        <v>2718</v>
      </c>
      <c r="C231" s="1" t="s">
        <v>437</v>
      </c>
      <c r="D231" s="2">
        <v>0</v>
      </c>
      <c r="E231" s="2">
        <v>300</v>
      </c>
      <c r="F231" s="2">
        <v>300</v>
      </c>
      <c r="G231" s="2">
        <v>0</v>
      </c>
    </row>
    <row r="232" spans="1:7">
      <c r="A232" s="1">
        <v>10003362</v>
      </c>
      <c r="B232" s="1" t="s">
        <v>2719</v>
      </c>
      <c r="C232" s="1" t="s">
        <v>437</v>
      </c>
      <c r="D232" s="2">
        <v>0</v>
      </c>
      <c r="E232" s="2">
        <v>2200</v>
      </c>
      <c r="F232" s="2">
        <v>2200</v>
      </c>
      <c r="G232" s="2">
        <v>0</v>
      </c>
    </row>
    <row r="233" spans="1:7">
      <c r="A233" s="1">
        <v>10003365</v>
      </c>
      <c r="B233" s="1" t="s">
        <v>2720</v>
      </c>
      <c r="C233" s="1" t="s">
        <v>437</v>
      </c>
      <c r="D233" s="2">
        <v>0</v>
      </c>
      <c r="E233" s="2">
        <v>2904</v>
      </c>
      <c r="F233" s="2">
        <v>2904</v>
      </c>
      <c r="G233" s="2">
        <v>0</v>
      </c>
    </row>
    <row r="234" spans="1:7">
      <c r="A234" s="1">
        <v>10003367</v>
      </c>
      <c r="B234" s="1" t="s">
        <v>2721</v>
      </c>
      <c r="C234" s="1" t="s">
        <v>437</v>
      </c>
      <c r="D234" s="2">
        <v>0</v>
      </c>
      <c r="E234" s="2">
        <v>900</v>
      </c>
      <c r="F234" s="2">
        <v>900</v>
      </c>
      <c r="G234" s="2">
        <v>0</v>
      </c>
    </row>
    <row r="235" spans="1:7">
      <c r="A235" s="1">
        <v>10003392</v>
      </c>
      <c r="B235" s="1" t="s">
        <v>2722</v>
      </c>
      <c r="C235" s="1" t="s">
        <v>437</v>
      </c>
      <c r="D235" s="2">
        <v>0</v>
      </c>
      <c r="E235" s="2">
        <v>300</v>
      </c>
      <c r="F235" s="2">
        <v>300</v>
      </c>
      <c r="G235" s="2">
        <v>0</v>
      </c>
    </row>
    <row r="236" spans="1:7">
      <c r="A236" s="1">
        <v>10006970</v>
      </c>
      <c r="B236" s="1" t="s">
        <v>2723</v>
      </c>
      <c r="C236" s="1" t="s">
        <v>437</v>
      </c>
      <c r="D236" s="2">
        <v>0</v>
      </c>
      <c r="E236" s="2">
        <v>200</v>
      </c>
      <c r="F236" s="2">
        <v>200</v>
      </c>
      <c r="G236" s="2">
        <v>0</v>
      </c>
    </row>
    <row r="237" spans="1:7">
      <c r="A237" s="1">
        <v>10003167</v>
      </c>
      <c r="B237" s="1" t="s">
        <v>2724</v>
      </c>
      <c r="C237" s="1" t="s">
        <v>437</v>
      </c>
      <c r="D237" s="2">
        <v>0</v>
      </c>
      <c r="E237" s="2">
        <v>1482.61</v>
      </c>
      <c r="F237" s="2">
        <v>1482.61</v>
      </c>
      <c r="G237" s="2">
        <v>0</v>
      </c>
    </row>
    <row r="238" spans="1:7">
      <c r="A238" s="1">
        <v>10003286</v>
      </c>
      <c r="B238" s="1" t="s">
        <v>2725</v>
      </c>
      <c r="C238" s="1" t="s">
        <v>437</v>
      </c>
      <c r="D238" s="2">
        <v>0</v>
      </c>
      <c r="E238" s="2">
        <v>1012.86</v>
      </c>
      <c r="F238" s="2">
        <v>1012.86</v>
      </c>
      <c r="G238" s="2">
        <v>0</v>
      </c>
    </row>
    <row r="239" spans="1:7">
      <c r="A239" s="1">
        <v>10000082</v>
      </c>
      <c r="B239" s="1" t="s">
        <v>2726</v>
      </c>
      <c r="C239" s="1" t="s">
        <v>434</v>
      </c>
      <c r="D239" s="2">
        <v>-65.2</v>
      </c>
      <c r="E239" s="2">
        <v>4975.04</v>
      </c>
      <c r="F239" s="2">
        <v>4909.84</v>
      </c>
      <c r="G239" s="2">
        <v>0</v>
      </c>
    </row>
    <row r="240" spans="1:7">
      <c r="A240" s="1">
        <v>10003276</v>
      </c>
      <c r="B240" s="1" t="s">
        <v>2727</v>
      </c>
      <c r="C240" s="1" t="s">
        <v>437</v>
      </c>
      <c r="D240" s="2">
        <v>0</v>
      </c>
      <c r="E240" s="2">
        <v>2860</v>
      </c>
      <c r="F240" s="2">
        <v>2860</v>
      </c>
      <c r="G240" s="2">
        <v>0</v>
      </c>
    </row>
    <row r="241" spans="1:7">
      <c r="A241" s="1">
        <v>10003298</v>
      </c>
      <c r="B241" s="1" t="s">
        <v>2728</v>
      </c>
      <c r="C241" s="1" t="s">
        <v>437</v>
      </c>
      <c r="D241" s="2">
        <v>0</v>
      </c>
      <c r="E241" s="2">
        <v>7705</v>
      </c>
      <c r="F241" s="2">
        <v>7705</v>
      </c>
      <c r="G241" s="2">
        <v>0</v>
      </c>
    </row>
    <row r="242" spans="1:7">
      <c r="A242" s="1">
        <v>10003333</v>
      </c>
      <c r="B242" s="1" t="s">
        <v>2729</v>
      </c>
      <c r="C242" s="1" t="s">
        <v>437</v>
      </c>
      <c r="D242" s="2">
        <v>0</v>
      </c>
      <c r="E242" s="2">
        <v>1705</v>
      </c>
      <c r="F242" s="2">
        <v>1705</v>
      </c>
      <c r="G242" s="2">
        <v>0</v>
      </c>
    </row>
    <row r="243" spans="1:7">
      <c r="A243" s="1">
        <v>10003296</v>
      </c>
      <c r="B243" s="1" t="s">
        <v>2730</v>
      </c>
      <c r="C243" s="1" t="s">
        <v>437</v>
      </c>
      <c r="D243" s="2">
        <v>0</v>
      </c>
      <c r="E243" s="2">
        <v>2170</v>
      </c>
      <c r="F243" s="2">
        <v>2170</v>
      </c>
      <c r="G243" s="2">
        <v>0</v>
      </c>
    </row>
    <row r="244" spans="1:7">
      <c r="A244" s="1">
        <v>10007256</v>
      </c>
      <c r="B244" s="1" t="s">
        <v>2731</v>
      </c>
      <c r="C244" s="1" t="s">
        <v>484</v>
      </c>
      <c r="D244" s="2">
        <v>0</v>
      </c>
      <c r="E244" s="2">
        <v>13542.9</v>
      </c>
      <c r="F244" s="2">
        <v>13979.92</v>
      </c>
      <c r="G244" s="2">
        <v>-437.02</v>
      </c>
    </row>
    <row r="245" spans="1:7">
      <c r="A245" s="1">
        <v>10003366</v>
      </c>
      <c r="B245" s="1" t="s">
        <v>2732</v>
      </c>
      <c r="C245" s="1" t="s">
        <v>437</v>
      </c>
      <c r="D245" s="2">
        <v>0</v>
      </c>
      <c r="E245" s="2">
        <v>1705</v>
      </c>
      <c r="F245" s="2">
        <v>1705</v>
      </c>
      <c r="G245" s="2">
        <v>0</v>
      </c>
    </row>
    <row r="246" spans="1:7">
      <c r="A246" s="1">
        <v>10006848</v>
      </c>
      <c r="B246" s="1" t="s">
        <v>2733</v>
      </c>
      <c r="C246" s="1" t="s">
        <v>437</v>
      </c>
      <c r="D246" s="2">
        <v>0</v>
      </c>
      <c r="E246" s="2">
        <v>1865.17</v>
      </c>
      <c r="F246" s="2">
        <v>2010.84</v>
      </c>
      <c r="G246" s="2">
        <v>-145.66999999999999</v>
      </c>
    </row>
    <row r="247" spans="1:7">
      <c r="A247" s="1">
        <v>10006846</v>
      </c>
      <c r="B247" s="1" t="s">
        <v>2734</v>
      </c>
      <c r="C247" s="1" t="s">
        <v>437</v>
      </c>
      <c r="D247" s="2">
        <v>0</v>
      </c>
      <c r="E247" s="2">
        <v>5595.74</v>
      </c>
      <c r="F247" s="2">
        <v>6032.76</v>
      </c>
      <c r="G247" s="2">
        <v>-437.02</v>
      </c>
    </row>
    <row r="248" spans="1:7">
      <c r="A248" s="1">
        <v>10006849</v>
      </c>
      <c r="B248" s="1" t="s">
        <v>2735</v>
      </c>
      <c r="C248" s="1" t="s">
        <v>437</v>
      </c>
      <c r="D248" s="2">
        <v>0</v>
      </c>
      <c r="E248" s="2">
        <v>1865.17</v>
      </c>
      <c r="F248" s="2">
        <v>2010.84</v>
      </c>
      <c r="G248" s="2">
        <v>-145.66999999999999</v>
      </c>
    </row>
    <row r="249" spans="1:7">
      <c r="A249" s="1">
        <v>10006851</v>
      </c>
      <c r="B249" s="1" t="s">
        <v>2736</v>
      </c>
      <c r="C249" s="1" t="s">
        <v>437</v>
      </c>
      <c r="D249" s="2">
        <v>0</v>
      </c>
      <c r="E249" s="2">
        <v>6994.62</v>
      </c>
      <c r="F249" s="2">
        <v>7540.89</v>
      </c>
      <c r="G249" s="2">
        <v>-546.27</v>
      </c>
    </row>
    <row r="250" spans="1:7">
      <c r="A250" s="1">
        <v>10006850</v>
      </c>
      <c r="B250" s="1" t="s">
        <v>2737</v>
      </c>
      <c r="C250" s="1" t="s">
        <v>484</v>
      </c>
      <c r="D250" s="2">
        <v>0</v>
      </c>
      <c r="E250" s="2">
        <v>1865.17</v>
      </c>
      <c r="F250" s="2">
        <v>2010.84</v>
      </c>
      <c r="G250" s="2">
        <v>-145.66999999999999</v>
      </c>
    </row>
    <row r="251" spans="1:7">
      <c r="A251" s="1">
        <v>10003299</v>
      </c>
      <c r="B251" s="1" t="s">
        <v>2738</v>
      </c>
      <c r="C251" s="1" t="s">
        <v>437</v>
      </c>
      <c r="D251" s="2">
        <v>0</v>
      </c>
      <c r="E251" s="2">
        <v>950</v>
      </c>
      <c r="F251" s="2">
        <v>950</v>
      </c>
      <c r="G251" s="2">
        <v>0</v>
      </c>
    </row>
    <row r="252" spans="1:7">
      <c r="A252" s="1">
        <v>10003279</v>
      </c>
      <c r="B252" s="1" t="s">
        <v>2739</v>
      </c>
      <c r="C252" s="1" t="s">
        <v>437</v>
      </c>
      <c r="D252" s="2">
        <v>0</v>
      </c>
      <c r="E252" s="2">
        <v>100</v>
      </c>
      <c r="F252" s="2">
        <v>100</v>
      </c>
      <c r="G252" s="2">
        <v>0</v>
      </c>
    </row>
    <row r="253" spans="1:7">
      <c r="A253" s="1">
        <v>10003097</v>
      </c>
      <c r="B253" s="1" t="s">
        <v>2740</v>
      </c>
      <c r="C253" s="1" t="s">
        <v>437</v>
      </c>
      <c r="D253" s="2">
        <v>0</v>
      </c>
      <c r="E253" s="2">
        <v>4500</v>
      </c>
      <c r="F253" s="2">
        <v>4500</v>
      </c>
      <c r="G253" s="2">
        <v>0</v>
      </c>
    </row>
    <row r="254" spans="1:7">
      <c r="A254" s="1">
        <v>10003117</v>
      </c>
      <c r="B254" s="1" t="s">
        <v>2741</v>
      </c>
      <c r="C254" s="1" t="s">
        <v>437</v>
      </c>
      <c r="D254" s="2">
        <v>0</v>
      </c>
      <c r="E254" s="2">
        <v>1705</v>
      </c>
      <c r="F254" s="2">
        <v>1705</v>
      </c>
      <c r="G254" s="2">
        <v>0</v>
      </c>
    </row>
    <row r="255" spans="1:7">
      <c r="A255" s="1">
        <v>10006842</v>
      </c>
      <c r="B255" s="1" t="s">
        <v>2742</v>
      </c>
      <c r="C255" s="1" t="s">
        <v>484</v>
      </c>
      <c r="D255" s="2">
        <v>0</v>
      </c>
      <c r="E255" s="2">
        <v>2000</v>
      </c>
      <c r="F255" s="2">
        <v>2000</v>
      </c>
      <c r="G255" s="2">
        <v>0</v>
      </c>
    </row>
    <row r="256" spans="1:7">
      <c r="A256" s="1">
        <v>10003171</v>
      </c>
      <c r="B256" s="1" t="s">
        <v>2743</v>
      </c>
      <c r="C256" s="1" t="s">
        <v>437</v>
      </c>
      <c r="D256" s="2">
        <v>0</v>
      </c>
      <c r="E256" s="2">
        <v>3720</v>
      </c>
      <c r="F256" s="2">
        <v>3720</v>
      </c>
      <c r="G256" s="2">
        <v>0</v>
      </c>
    </row>
    <row r="257" spans="1:7">
      <c r="A257" s="1">
        <v>10003256</v>
      </c>
      <c r="B257" s="1" t="s">
        <v>2744</v>
      </c>
      <c r="C257" s="1" t="s">
        <v>437</v>
      </c>
      <c r="D257" s="2">
        <v>0</v>
      </c>
      <c r="E257" s="2">
        <v>1705</v>
      </c>
      <c r="F257" s="2">
        <v>1705</v>
      </c>
      <c r="G257" s="2">
        <v>0</v>
      </c>
    </row>
    <row r="258" spans="1:7">
      <c r="A258" s="1">
        <v>10007796</v>
      </c>
      <c r="B258" s="1" t="s">
        <v>2745</v>
      </c>
      <c r="C258" s="1" t="s">
        <v>565</v>
      </c>
      <c r="D258" s="2">
        <v>0</v>
      </c>
      <c r="E258" s="2">
        <v>0</v>
      </c>
      <c r="F258" s="2">
        <v>280</v>
      </c>
      <c r="G258" s="2">
        <v>-280</v>
      </c>
    </row>
    <row r="259" spans="1:7">
      <c r="A259" s="1">
        <v>10003339</v>
      </c>
      <c r="B259" s="1" t="s">
        <v>2746</v>
      </c>
      <c r="C259" s="1" t="s">
        <v>437</v>
      </c>
      <c r="D259" s="2">
        <v>0</v>
      </c>
      <c r="E259" s="2">
        <v>605</v>
      </c>
      <c r="F259" s="2">
        <v>605</v>
      </c>
      <c r="G259" s="2">
        <v>0</v>
      </c>
    </row>
    <row r="260" spans="1:7">
      <c r="A260" s="1">
        <v>10003342</v>
      </c>
      <c r="B260" s="1" t="s">
        <v>2747</v>
      </c>
      <c r="C260" s="1" t="s">
        <v>437</v>
      </c>
      <c r="D260" s="2">
        <v>0</v>
      </c>
      <c r="E260" s="2">
        <v>3410</v>
      </c>
      <c r="F260" s="2">
        <v>3410</v>
      </c>
      <c r="G260" s="2">
        <v>0</v>
      </c>
    </row>
    <row r="261" spans="1:7">
      <c r="A261" s="1">
        <v>10003375</v>
      </c>
      <c r="B261" s="1" t="s">
        <v>2748</v>
      </c>
      <c r="C261" s="1" t="s">
        <v>437</v>
      </c>
      <c r="D261" s="2">
        <v>0</v>
      </c>
      <c r="E261" s="2">
        <v>11289.6</v>
      </c>
      <c r="F261" s="2">
        <v>11289.6</v>
      </c>
      <c r="G261" s="2">
        <v>0</v>
      </c>
    </row>
    <row r="262" spans="1:7">
      <c r="A262" s="1">
        <v>10003398</v>
      </c>
      <c r="B262" s="1" t="s">
        <v>2749</v>
      </c>
      <c r="C262" s="1" t="s">
        <v>437</v>
      </c>
      <c r="D262" s="2">
        <v>0</v>
      </c>
      <c r="E262" s="2">
        <v>3500</v>
      </c>
      <c r="F262" s="2">
        <v>3500</v>
      </c>
      <c r="G262" s="2">
        <v>0</v>
      </c>
    </row>
    <row r="263" spans="1:7">
      <c r="A263" s="1">
        <v>10007352</v>
      </c>
      <c r="B263" s="1" t="s">
        <v>2750</v>
      </c>
      <c r="C263" s="1" t="s">
        <v>437</v>
      </c>
      <c r="D263" s="2">
        <v>0</v>
      </c>
      <c r="E263" s="2">
        <v>930</v>
      </c>
      <c r="F263" s="2">
        <v>930</v>
      </c>
      <c r="G263" s="2">
        <v>0</v>
      </c>
    </row>
    <row r="264" spans="1:7">
      <c r="A264" s="1">
        <v>10000033</v>
      </c>
      <c r="B264" s="1" t="s">
        <v>2751</v>
      </c>
      <c r="C264" s="1" t="s">
        <v>434</v>
      </c>
      <c r="D264" s="2">
        <v>-683.2</v>
      </c>
      <c r="E264" s="2">
        <v>4776.3999999999996</v>
      </c>
      <c r="F264" s="2">
        <v>4104.08</v>
      </c>
      <c r="G264" s="2">
        <v>-10.88</v>
      </c>
    </row>
    <row r="265" spans="1:7">
      <c r="A265" s="1">
        <v>10003437</v>
      </c>
      <c r="B265" s="1" t="s">
        <v>2752</v>
      </c>
      <c r="C265" s="1" t="s">
        <v>437</v>
      </c>
      <c r="D265" s="2">
        <v>0</v>
      </c>
      <c r="E265" s="2">
        <v>1705</v>
      </c>
      <c r="F265" s="2">
        <v>1705</v>
      </c>
      <c r="G265" s="2">
        <v>0</v>
      </c>
    </row>
    <row r="266" spans="1:7">
      <c r="A266" s="1">
        <v>10007739</v>
      </c>
      <c r="B266" s="1" t="s">
        <v>2753</v>
      </c>
      <c r="C266" s="1" t="s">
        <v>437</v>
      </c>
      <c r="D266" s="2">
        <v>0</v>
      </c>
      <c r="E266" s="2">
        <v>150</v>
      </c>
      <c r="F266" s="2">
        <v>150</v>
      </c>
      <c r="G266" s="2">
        <v>0</v>
      </c>
    </row>
    <row r="267" spans="1:7">
      <c r="A267" s="1">
        <v>10003449</v>
      </c>
      <c r="B267" s="1" t="s">
        <v>2754</v>
      </c>
      <c r="C267" s="1" t="s">
        <v>437</v>
      </c>
      <c r="D267" s="2">
        <v>0</v>
      </c>
      <c r="E267" s="2">
        <v>2420</v>
      </c>
      <c r="F267" s="2">
        <v>2420</v>
      </c>
      <c r="G267" s="2">
        <v>0</v>
      </c>
    </row>
    <row r="268" spans="1:7">
      <c r="A268" s="1">
        <v>10006956</v>
      </c>
      <c r="B268" s="1" t="s">
        <v>2755</v>
      </c>
      <c r="C268" s="1" t="s">
        <v>437</v>
      </c>
      <c r="D268" s="2">
        <v>0</v>
      </c>
      <c r="E268" s="2">
        <v>404.25</v>
      </c>
      <c r="F268" s="2">
        <v>404.25</v>
      </c>
      <c r="G268" s="2">
        <v>0</v>
      </c>
    </row>
    <row r="269" spans="1:7">
      <c r="A269" s="1">
        <v>10007933</v>
      </c>
      <c r="B269" s="1" t="s">
        <v>2756</v>
      </c>
      <c r="C269" s="1" t="s">
        <v>434</v>
      </c>
      <c r="D269" s="2">
        <v>-140</v>
      </c>
      <c r="E269" s="2">
        <v>0</v>
      </c>
      <c r="F269" s="2">
        <v>0</v>
      </c>
      <c r="G269" s="2">
        <v>-140</v>
      </c>
    </row>
    <row r="270" spans="1:7">
      <c r="A270" s="1">
        <v>10007934</v>
      </c>
      <c r="B270" s="1" t="s">
        <v>2757</v>
      </c>
      <c r="C270" s="1" t="s">
        <v>434</v>
      </c>
      <c r="D270" s="2">
        <v>-70</v>
      </c>
      <c r="E270" s="2">
        <v>0</v>
      </c>
      <c r="F270" s="2">
        <v>0</v>
      </c>
      <c r="G270" s="2">
        <v>-70</v>
      </c>
    </row>
    <row r="271" spans="1:7">
      <c r="A271" s="1">
        <v>10003505</v>
      </c>
      <c r="B271" s="1" t="s">
        <v>2758</v>
      </c>
      <c r="C271" s="1" t="s">
        <v>437</v>
      </c>
      <c r="D271" s="2">
        <v>0</v>
      </c>
      <c r="E271" s="2">
        <v>3410</v>
      </c>
      <c r="F271" s="2">
        <v>3410</v>
      </c>
      <c r="G271" s="2">
        <v>0</v>
      </c>
    </row>
    <row r="272" spans="1:7">
      <c r="A272" s="1">
        <v>10007534</v>
      </c>
      <c r="B272" s="1" t="s">
        <v>2759</v>
      </c>
      <c r="C272" s="1" t="s">
        <v>434</v>
      </c>
      <c r="D272" s="2">
        <v>0</v>
      </c>
      <c r="E272" s="2">
        <v>65</v>
      </c>
      <c r="F272" s="2">
        <v>65</v>
      </c>
      <c r="G272" s="2">
        <v>0</v>
      </c>
    </row>
    <row r="273" spans="1:7">
      <c r="A273" s="1">
        <v>10006677</v>
      </c>
      <c r="B273" s="1" t="s">
        <v>2760</v>
      </c>
      <c r="C273" s="1" t="s">
        <v>565</v>
      </c>
      <c r="D273" s="2">
        <v>0</v>
      </c>
      <c r="E273" s="2">
        <v>1359.44</v>
      </c>
      <c r="F273" s="2">
        <v>1359.44</v>
      </c>
      <c r="G273" s="2">
        <v>0</v>
      </c>
    </row>
    <row r="274" spans="1:7">
      <c r="A274" s="1">
        <v>10007764</v>
      </c>
      <c r="B274" s="1" t="s">
        <v>2761</v>
      </c>
      <c r="C274" s="1" t="s">
        <v>437</v>
      </c>
      <c r="D274" s="2">
        <v>0</v>
      </c>
      <c r="E274" s="2">
        <v>200</v>
      </c>
      <c r="F274" s="2">
        <v>200</v>
      </c>
      <c r="G274" s="2">
        <v>0</v>
      </c>
    </row>
    <row r="275" spans="1:7">
      <c r="A275" s="1">
        <v>10003503</v>
      </c>
      <c r="B275" s="1" t="s">
        <v>2762</v>
      </c>
      <c r="C275" s="1" t="s">
        <v>437</v>
      </c>
      <c r="D275" s="2">
        <v>0</v>
      </c>
      <c r="E275" s="2">
        <v>2893</v>
      </c>
      <c r="F275" s="2">
        <v>2893</v>
      </c>
      <c r="G275" s="2">
        <v>0</v>
      </c>
    </row>
    <row r="276" spans="1:7">
      <c r="A276" s="1">
        <v>10003499</v>
      </c>
      <c r="B276" s="1" t="s">
        <v>2763</v>
      </c>
      <c r="C276" s="1" t="s">
        <v>437</v>
      </c>
      <c r="D276" s="2">
        <v>0</v>
      </c>
      <c r="E276" s="2">
        <v>7150</v>
      </c>
      <c r="F276" s="2">
        <v>7150</v>
      </c>
      <c r="G276" s="2">
        <v>0</v>
      </c>
    </row>
    <row r="277" spans="1:7">
      <c r="A277" s="1">
        <v>10003492</v>
      </c>
      <c r="B277" s="1" t="s">
        <v>2764</v>
      </c>
      <c r="C277" s="1" t="s">
        <v>437</v>
      </c>
      <c r="D277" s="2">
        <v>0</v>
      </c>
      <c r="E277" s="2">
        <v>3100</v>
      </c>
      <c r="F277" s="2">
        <v>3100</v>
      </c>
      <c r="G277" s="2">
        <v>0</v>
      </c>
    </row>
    <row r="278" spans="1:7">
      <c r="A278" s="1">
        <v>10007669</v>
      </c>
      <c r="B278" s="1" t="s">
        <v>2765</v>
      </c>
      <c r="C278" s="1" t="s">
        <v>437</v>
      </c>
      <c r="D278" s="2">
        <v>0</v>
      </c>
      <c r="E278" s="2">
        <v>900</v>
      </c>
      <c r="F278" s="2">
        <v>900</v>
      </c>
      <c r="G278" s="2">
        <v>0</v>
      </c>
    </row>
    <row r="279" spans="1:7">
      <c r="A279" s="1">
        <v>10003490</v>
      </c>
      <c r="B279" s="1" t="s">
        <v>2766</v>
      </c>
      <c r="C279" s="1" t="s">
        <v>437</v>
      </c>
      <c r="D279" s="2">
        <v>0</v>
      </c>
      <c r="E279" s="2">
        <v>1482.61</v>
      </c>
      <c r="F279" s="2">
        <v>1482.61</v>
      </c>
      <c r="G279" s="2">
        <v>0</v>
      </c>
    </row>
    <row r="280" spans="1:7">
      <c r="A280" s="1">
        <v>10003514</v>
      </c>
      <c r="B280" s="1" t="s">
        <v>2767</v>
      </c>
      <c r="C280" s="1" t="s">
        <v>437</v>
      </c>
      <c r="D280" s="2">
        <v>0</v>
      </c>
      <c r="E280" s="2">
        <v>4950</v>
      </c>
      <c r="F280" s="2">
        <v>4950</v>
      </c>
      <c r="G280" s="2">
        <v>0</v>
      </c>
    </row>
    <row r="281" spans="1:7">
      <c r="A281" s="1">
        <v>10003537</v>
      </c>
      <c r="B281" s="1" t="s">
        <v>2768</v>
      </c>
      <c r="C281" s="1" t="s">
        <v>437</v>
      </c>
      <c r="D281" s="2">
        <v>0</v>
      </c>
      <c r="E281" s="2">
        <v>120</v>
      </c>
      <c r="F281" s="2">
        <v>120</v>
      </c>
      <c r="G281" s="2">
        <v>0</v>
      </c>
    </row>
    <row r="282" spans="1:7">
      <c r="A282" s="1">
        <v>10003515</v>
      </c>
      <c r="B282" s="1" t="s">
        <v>2769</v>
      </c>
      <c r="C282" s="1" t="s">
        <v>437</v>
      </c>
      <c r="D282" s="2">
        <v>0</v>
      </c>
      <c r="E282" s="2">
        <v>155</v>
      </c>
      <c r="F282" s="2">
        <v>155</v>
      </c>
      <c r="G282" s="2">
        <v>0</v>
      </c>
    </row>
    <row r="283" spans="1:7">
      <c r="A283" s="1">
        <v>10003516</v>
      </c>
      <c r="B283" s="1" t="s">
        <v>2770</v>
      </c>
      <c r="C283" s="1" t="s">
        <v>437</v>
      </c>
      <c r="D283" s="2">
        <v>0</v>
      </c>
      <c r="E283" s="2">
        <v>930</v>
      </c>
      <c r="F283" s="2">
        <v>930</v>
      </c>
      <c r="G283" s="2">
        <v>0</v>
      </c>
    </row>
    <row r="284" spans="1:7">
      <c r="A284" s="1">
        <v>10007450</v>
      </c>
      <c r="B284" s="1" t="s">
        <v>2771</v>
      </c>
      <c r="C284" s="1" t="s">
        <v>437</v>
      </c>
      <c r="D284" s="2">
        <v>0</v>
      </c>
      <c r="E284" s="2">
        <v>3200</v>
      </c>
      <c r="F284" s="2">
        <v>3200</v>
      </c>
      <c r="G284" s="2">
        <v>0</v>
      </c>
    </row>
    <row r="285" spans="1:7">
      <c r="A285" s="1">
        <v>10003519</v>
      </c>
      <c r="B285" s="1" t="s">
        <v>2772</v>
      </c>
      <c r="C285" s="1" t="s">
        <v>437</v>
      </c>
      <c r="D285" s="2">
        <v>0</v>
      </c>
      <c r="E285" s="2">
        <v>3850</v>
      </c>
      <c r="F285" s="2">
        <v>3850</v>
      </c>
      <c r="G285" s="2">
        <v>0</v>
      </c>
    </row>
    <row r="286" spans="1:7">
      <c r="A286" s="1">
        <v>10007438</v>
      </c>
      <c r="B286" s="1" t="s">
        <v>2773</v>
      </c>
      <c r="C286" s="1" t="s">
        <v>437</v>
      </c>
      <c r="D286" s="2">
        <v>0</v>
      </c>
      <c r="E286" s="2">
        <v>300</v>
      </c>
      <c r="F286" s="2">
        <v>300</v>
      </c>
      <c r="G286" s="2">
        <v>0</v>
      </c>
    </row>
    <row r="287" spans="1:7">
      <c r="A287" s="1">
        <v>10007074</v>
      </c>
      <c r="B287" s="1" t="s">
        <v>2774</v>
      </c>
      <c r="C287" s="1" t="s">
        <v>437</v>
      </c>
      <c r="D287" s="2">
        <v>0</v>
      </c>
      <c r="E287" s="2">
        <v>1000</v>
      </c>
      <c r="F287" s="2">
        <v>1000</v>
      </c>
      <c r="G287" s="2">
        <v>0</v>
      </c>
    </row>
    <row r="288" spans="1:7">
      <c r="A288" s="1">
        <v>10003533</v>
      </c>
      <c r="B288" s="1" t="s">
        <v>2775</v>
      </c>
      <c r="C288" s="1" t="s">
        <v>437</v>
      </c>
      <c r="D288" s="2">
        <v>0</v>
      </c>
      <c r="E288" s="2">
        <v>12000</v>
      </c>
      <c r="F288" s="2">
        <v>12000</v>
      </c>
      <c r="G288" s="2">
        <v>0</v>
      </c>
    </row>
    <row r="289" spans="1:7">
      <c r="A289" s="1">
        <v>10003527</v>
      </c>
      <c r="B289" s="1" t="s">
        <v>2776</v>
      </c>
      <c r="C289" s="1" t="s">
        <v>437</v>
      </c>
      <c r="D289" s="2">
        <v>0</v>
      </c>
      <c r="E289" s="2">
        <v>340</v>
      </c>
      <c r="F289" s="2">
        <v>340</v>
      </c>
      <c r="G289" s="2">
        <v>0</v>
      </c>
    </row>
    <row r="290" spans="1:7">
      <c r="A290" s="1">
        <v>10000007</v>
      </c>
      <c r="B290" s="1" t="s">
        <v>2777</v>
      </c>
      <c r="C290" s="1" t="s">
        <v>434</v>
      </c>
      <c r="D290" s="2">
        <v>-28461.27</v>
      </c>
      <c r="E290" s="2">
        <v>53874.03</v>
      </c>
      <c r="F290" s="2">
        <v>58853.56</v>
      </c>
      <c r="G290" s="2">
        <v>-33440.800000000003</v>
      </c>
    </row>
    <row r="291" spans="1:7">
      <c r="A291" s="1">
        <v>10003551</v>
      </c>
      <c r="B291" s="1" t="s">
        <v>2778</v>
      </c>
      <c r="C291" s="1" t="s">
        <v>437</v>
      </c>
      <c r="D291" s="2">
        <v>0</v>
      </c>
      <c r="E291" s="2">
        <v>2015</v>
      </c>
      <c r="F291" s="2">
        <v>2015</v>
      </c>
      <c r="G291" s="2">
        <v>0</v>
      </c>
    </row>
    <row r="292" spans="1:7">
      <c r="A292" s="1">
        <v>10003566</v>
      </c>
      <c r="B292" s="1" t="s">
        <v>2779</v>
      </c>
      <c r="C292" s="1" t="s">
        <v>437</v>
      </c>
      <c r="D292" s="2">
        <v>0</v>
      </c>
      <c r="E292" s="2">
        <v>8400</v>
      </c>
      <c r="F292" s="2">
        <v>8400</v>
      </c>
      <c r="G292" s="2">
        <v>0</v>
      </c>
    </row>
    <row r="293" spans="1:7">
      <c r="A293" s="1">
        <v>10007437</v>
      </c>
      <c r="B293" s="1" t="s">
        <v>2780</v>
      </c>
      <c r="C293" s="1" t="s">
        <v>437</v>
      </c>
      <c r="D293" s="2">
        <v>0</v>
      </c>
      <c r="E293" s="2">
        <v>3500</v>
      </c>
      <c r="F293" s="2">
        <v>3500</v>
      </c>
      <c r="G293" s="2">
        <v>0</v>
      </c>
    </row>
    <row r="294" spans="1:7">
      <c r="A294" s="1">
        <v>10003579</v>
      </c>
      <c r="B294" s="1" t="s">
        <v>2781</v>
      </c>
      <c r="C294" s="1" t="s">
        <v>437</v>
      </c>
      <c r="D294" s="2">
        <v>0</v>
      </c>
      <c r="E294" s="2">
        <v>1705</v>
      </c>
      <c r="F294" s="2">
        <v>1705</v>
      </c>
      <c r="G294" s="2">
        <v>0</v>
      </c>
    </row>
    <row r="295" spans="1:7">
      <c r="A295" s="1">
        <v>10007261</v>
      </c>
      <c r="B295" s="1" t="s">
        <v>2782</v>
      </c>
      <c r="C295" s="1" t="s">
        <v>437</v>
      </c>
      <c r="D295" s="2">
        <v>0</v>
      </c>
      <c r="E295" s="2">
        <v>742</v>
      </c>
      <c r="F295" s="2">
        <v>742</v>
      </c>
      <c r="G295" s="2">
        <v>0</v>
      </c>
    </row>
    <row r="296" spans="1:7">
      <c r="A296" s="1">
        <v>10003606</v>
      </c>
      <c r="B296" s="1" t="s">
        <v>2783</v>
      </c>
      <c r="C296" s="1" t="s">
        <v>437</v>
      </c>
      <c r="D296" s="2">
        <v>0</v>
      </c>
      <c r="E296" s="2">
        <v>5150</v>
      </c>
      <c r="F296" s="2">
        <v>5150</v>
      </c>
      <c r="G296" s="2">
        <v>0</v>
      </c>
    </row>
    <row r="297" spans="1:7">
      <c r="A297" s="1">
        <v>10003024</v>
      </c>
      <c r="B297" s="1" t="s">
        <v>2784</v>
      </c>
      <c r="C297" s="1" t="s">
        <v>565</v>
      </c>
      <c r="D297" s="2">
        <v>0</v>
      </c>
      <c r="E297" s="2">
        <v>16387.16</v>
      </c>
      <c r="F297" s="2">
        <v>16387.16</v>
      </c>
      <c r="G297" s="2">
        <v>0</v>
      </c>
    </row>
    <row r="298" spans="1:7">
      <c r="A298" s="1">
        <v>10006042</v>
      </c>
      <c r="B298" s="1" t="s">
        <v>2785</v>
      </c>
      <c r="C298" s="1" t="s">
        <v>437</v>
      </c>
      <c r="D298" s="2">
        <v>0</v>
      </c>
      <c r="E298" s="2">
        <v>440</v>
      </c>
      <c r="F298" s="2">
        <v>440</v>
      </c>
      <c r="G298" s="2">
        <v>0</v>
      </c>
    </row>
    <row r="299" spans="1:7">
      <c r="A299" s="1">
        <v>10003593</v>
      </c>
      <c r="B299" s="1" t="s">
        <v>2786</v>
      </c>
      <c r="C299" s="1" t="s">
        <v>437</v>
      </c>
      <c r="D299" s="2">
        <v>0</v>
      </c>
      <c r="E299" s="2">
        <v>737</v>
      </c>
      <c r="F299" s="2">
        <v>737</v>
      </c>
      <c r="G299" s="2">
        <v>0</v>
      </c>
    </row>
    <row r="300" spans="1:7">
      <c r="A300" s="1">
        <v>10003595</v>
      </c>
      <c r="B300" s="1" t="s">
        <v>2787</v>
      </c>
      <c r="C300" s="1" t="s">
        <v>437</v>
      </c>
      <c r="D300" s="2">
        <v>0</v>
      </c>
      <c r="E300" s="2">
        <v>7700</v>
      </c>
      <c r="F300" s="2">
        <v>7700</v>
      </c>
      <c r="G300" s="2">
        <v>0</v>
      </c>
    </row>
    <row r="301" spans="1:7">
      <c r="A301" s="1">
        <v>10003634</v>
      </c>
      <c r="B301" s="1" t="s">
        <v>2788</v>
      </c>
      <c r="C301" s="1" t="s">
        <v>437</v>
      </c>
      <c r="D301" s="2">
        <v>0</v>
      </c>
      <c r="E301" s="2">
        <v>1740</v>
      </c>
      <c r="F301" s="2">
        <v>1740</v>
      </c>
      <c r="G301" s="2">
        <v>0</v>
      </c>
    </row>
    <row r="302" spans="1:7">
      <c r="A302" s="1">
        <v>10003612</v>
      </c>
      <c r="B302" s="1" t="s">
        <v>2789</v>
      </c>
      <c r="C302" s="1" t="s">
        <v>437</v>
      </c>
      <c r="D302" s="2">
        <v>0</v>
      </c>
      <c r="E302" s="2">
        <v>1705</v>
      </c>
      <c r="F302" s="2">
        <v>1705</v>
      </c>
      <c r="G302" s="2">
        <v>0</v>
      </c>
    </row>
    <row r="303" spans="1:7">
      <c r="A303" s="1">
        <v>10003623</v>
      </c>
      <c r="B303" s="1" t="s">
        <v>2790</v>
      </c>
      <c r="C303" s="1" t="s">
        <v>437</v>
      </c>
      <c r="D303" s="2">
        <v>0</v>
      </c>
      <c r="E303" s="2">
        <v>5400</v>
      </c>
      <c r="F303" s="2">
        <v>5400</v>
      </c>
      <c r="G303" s="2">
        <v>0</v>
      </c>
    </row>
    <row r="304" spans="1:7">
      <c r="A304" s="1">
        <v>10007769</v>
      </c>
      <c r="B304" s="1" t="s">
        <v>2791</v>
      </c>
      <c r="C304" s="1" t="s">
        <v>437</v>
      </c>
      <c r="D304" s="2">
        <v>0</v>
      </c>
      <c r="E304" s="2">
        <v>100</v>
      </c>
      <c r="F304" s="2">
        <v>100</v>
      </c>
      <c r="G304" s="2">
        <v>0</v>
      </c>
    </row>
    <row r="305" spans="1:7">
      <c r="A305" s="1">
        <v>10007076</v>
      </c>
      <c r="B305" s="1" t="s">
        <v>2792</v>
      </c>
      <c r="C305" s="1" t="s">
        <v>437</v>
      </c>
      <c r="D305" s="2">
        <v>0</v>
      </c>
      <c r="E305" s="2">
        <v>200</v>
      </c>
      <c r="F305" s="2">
        <v>200</v>
      </c>
      <c r="G305" s="2">
        <v>0</v>
      </c>
    </row>
    <row r="306" spans="1:7">
      <c r="A306" s="1">
        <v>10003658</v>
      </c>
      <c r="B306" s="1" t="s">
        <v>2793</v>
      </c>
      <c r="C306" s="1" t="s">
        <v>437</v>
      </c>
      <c r="D306" s="2">
        <v>0</v>
      </c>
      <c r="E306" s="2">
        <v>1800</v>
      </c>
      <c r="F306" s="2">
        <v>1800</v>
      </c>
      <c r="G306" s="2">
        <v>0</v>
      </c>
    </row>
    <row r="307" spans="1:7">
      <c r="A307" s="1">
        <v>10003648</v>
      </c>
      <c r="B307" s="1" t="s">
        <v>2794</v>
      </c>
      <c r="C307" s="1" t="s">
        <v>437</v>
      </c>
      <c r="D307" s="2">
        <v>0</v>
      </c>
      <c r="E307" s="2">
        <v>2200</v>
      </c>
      <c r="F307" s="2">
        <v>2200</v>
      </c>
      <c r="G307" s="2">
        <v>0</v>
      </c>
    </row>
    <row r="308" spans="1:7">
      <c r="A308" s="1">
        <v>10006679</v>
      </c>
      <c r="B308" s="1" t="s">
        <v>2795</v>
      </c>
      <c r="C308" s="1" t="s">
        <v>437</v>
      </c>
      <c r="D308" s="2">
        <v>0</v>
      </c>
      <c r="E308" s="2">
        <v>1320</v>
      </c>
      <c r="F308" s="2">
        <v>1320</v>
      </c>
      <c r="G308" s="2">
        <v>0</v>
      </c>
    </row>
    <row r="309" spans="1:7">
      <c r="A309" s="1">
        <v>10007309</v>
      </c>
      <c r="B309" s="1" t="s">
        <v>2796</v>
      </c>
      <c r="C309" s="1" t="s">
        <v>437</v>
      </c>
      <c r="D309" s="2">
        <v>0</v>
      </c>
      <c r="E309" s="2">
        <v>400</v>
      </c>
      <c r="F309" s="2">
        <v>400</v>
      </c>
      <c r="G309" s="2">
        <v>0</v>
      </c>
    </row>
    <row r="310" spans="1:7">
      <c r="A310" s="1">
        <v>10003655</v>
      </c>
      <c r="B310" s="1" t="s">
        <v>2797</v>
      </c>
      <c r="C310" s="1" t="s">
        <v>437</v>
      </c>
      <c r="D310" s="2">
        <v>0</v>
      </c>
      <c r="E310" s="2">
        <v>86</v>
      </c>
      <c r="F310" s="2">
        <v>86</v>
      </c>
      <c r="G310" s="2">
        <v>0</v>
      </c>
    </row>
    <row r="311" spans="1:7">
      <c r="A311" s="1">
        <v>10003688</v>
      </c>
      <c r="B311" s="1" t="s">
        <v>2798</v>
      </c>
      <c r="C311" s="1" t="s">
        <v>437</v>
      </c>
      <c r="D311" s="2">
        <v>0</v>
      </c>
      <c r="E311" s="2">
        <v>7755</v>
      </c>
      <c r="F311" s="2">
        <v>7755</v>
      </c>
      <c r="G311" s="2">
        <v>0</v>
      </c>
    </row>
    <row r="312" spans="1:7">
      <c r="A312" s="1">
        <v>10003624</v>
      </c>
      <c r="B312" s="1" t="s">
        <v>2799</v>
      </c>
      <c r="C312" s="1" t="s">
        <v>437</v>
      </c>
      <c r="D312" s="2">
        <v>0</v>
      </c>
      <c r="E312" s="2">
        <v>1705</v>
      </c>
      <c r="F312" s="2">
        <v>1705</v>
      </c>
      <c r="G312" s="2">
        <v>0</v>
      </c>
    </row>
    <row r="313" spans="1:7">
      <c r="A313" s="1">
        <v>10003676</v>
      </c>
      <c r="B313" s="1" t="s">
        <v>2800</v>
      </c>
      <c r="C313" s="1" t="s">
        <v>437</v>
      </c>
      <c r="D313" s="2">
        <v>0</v>
      </c>
      <c r="E313" s="2">
        <v>2727</v>
      </c>
      <c r="F313" s="2">
        <v>2727</v>
      </c>
      <c r="G313" s="2">
        <v>0</v>
      </c>
    </row>
    <row r="314" spans="1:7">
      <c r="A314" s="1">
        <v>10003672</v>
      </c>
      <c r="B314" s="1" t="s">
        <v>2801</v>
      </c>
      <c r="C314" s="1" t="s">
        <v>437</v>
      </c>
      <c r="D314" s="2">
        <v>0</v>
      </c>
      <c r="E314" s="2">
        <v>200</v>
      </c>
      <c r="F314" s="2">
        <v>200</v>
      </c>
      <c r="G314" s="2">
        <v>0</v>
      </c>
    </row>
    <row r="315" spans="1:7">
      <c r="A315" s="1">
        <v>10003669</v>
      </c>
      <c r="B315" s="1" t="s">
        <v>2802</v>
      </c>
      <c r="C315" s="1" t="s">
        <v>437</v>
      </c>
      <c r="D315" s="2">
        <v>0</v>
      </c>
      <c r="E315" s="2">
        <v>310</v>
      </c>
      <c r="F315" s="2">
        <v>310</v>
      </c>
      <c r="G315" s="2">
        <v>0</v>
      </c>
    </row>
    <row r="316" spans="1:7">
      <c r="A316" s="1">
        <v>10003059</v>
      </c>
      <c r="B316" s="1" t="s">
        <v>2803</v>
      </c>
      <c r="C316" s="1" t="s">
        <v>434</v>
      </c>
      <c r="D316" s="2">
        <v>0</v>
      </c>
      <c r="E316" s="2">
        <v>24965</v>
      </c>
      <c r="F316" s="2">
        <v>39605</v>
      </c>
      <c r="G316" s="2">
        <v>-14640</v>
      </c>
    </row>
    <row r="317" spans="1:7">
      <c r="A317" s="1">
        <v>10003700</v>
      </c>
      <c r="B317" s="1" t="s">
        <v>2804</v>
      </c>
      <c r="C317" s="1" t="s">
        <v>437</v>
      </c>
      <c r="D317" s="2">
        <v>0</v>
      </c>
      <c r="E317" s="2">
        <v>6800</v>
      </c>
      <c r="F317" s="2">
        <v>6800</v>
      </c>
      <c r="G317" s="2">
        <v>0</v>
      </c>
    </row>
    <row r="318" spans="1:7">
      <c r="A318" s="1">
        <v>10007608</v>
      </c>
      <c r="B318" s="1" t="s">
        <v>2805</v>
      </c>
      <c r="C318" s="1" t="s">
        <v>437</v>
      </c>
      <c r="D318" s="2">
        <v>0</v>
      </c>
      <c r="E318" s="2">
        <v>200</v>
      </c>
      <c r="F318" s="2">
        <v>200</v>
      </c>
      <c r="G318" s="2">
        <v>0</v>
      </c>
    </row>
    <row r="319" spans="1:7">
      <c r="A319" s="1">
        <v>10003691</v>
      </c>
      <c r="B319" s="1" t="s">
        <v>2806</v>
      </c>
      <c r="C319" s="1" t="s">
        <v>437</v>
      </c>
      <c r="D319" s="2">
        <v>0</v>
      </c>
      <c r="E319" s="2">
        <v>3410</v>
      </c>
      <c r="F319" s="2">
        <v>3410</v>
      </c>
      <c r="G319" s="2">
        <v>0</v>
      </c>
    </row>
    <row r="320" spans="1:7">
      <c r="A320" s="1">
        <v>10003695</v>
      </c>
      <c r="B320" s="1" t="s">
        <v>2807</v>
      </c>
      <c r="C320" s="1" t="s">
        <v>437</v>
      </c>
      <c r="D320" s="2">
        <v>0</v>
      </c>
      <c r="E320" s="2">
        <v>1224</v>
      </c>
      <c r="F320" s="2">
        <v>1224</v>
      </c>
      <c r="G320" s="2">
        <v>0</v>
      </c>
    </row>
    <row r="321" spans="1:7">
      <c r="A321" s="1">
        <v>10003697</v>
      </c>
      <c r="B321" s="1" t="s">
        <v>2808</v>
      </c>
      <c r="C321" s="1" t="s">
        <v>437</v>
      </c>
      <c r="D321" s="2">
        <v>0</v>
      </c>
      <c r="E321" s="2">
        <v>1430</v>
      </c>
      <c r="F321" s="2">
        <v>1430</v>
      </c>
      <c r="G321" s="2">
        <v>0</v>
      </c>
    </row>
    <row r="322" spans="1:7">
      <c r="A322" s="1">
        <v>10007428</v>
      </c>
      <c r="B322" s="1" t="s">
        <v>2809</v>
      </c>
      <c r="C322" s="1" t="s">
        <v>437</v>
      </c>
      <c r="D322" s="2">
        <v>0</v>
      </c>
      <c r="E322" s="2">
        <v>0</v>
      </c>
      <c r="F322" s="2">
        <v>100</v>
      </c>
      <c r="G322" s="2">
        <v>-100</v>
      </c>
    </row>
    <row r="323" spans="1:7">
      <c r="A323" s="1">
        <v>10006930</v>
      </c>
      <c r="B323" s="1" t="s">
        <v>2810</v>
      </c>
      <c r="C323" s="1" t="s">
        <v>437</v>
      </c>
      <c r="D323" s="2">
        <v>0</v>
      </c>
      <c r="E323" s="2">
        <v>200</v>
      </c>
      <c r="F323" s="2">
        <v>200</v>
      </c>
      <c r="G323" s="2">
        <v>0</v>
      </c>
    </row>
    <row r="324" spans="1:7">
      <c r="A324" s="1">
        <v>10003715</v>
      </c>
      <c r="B324" s="1" t="s">
        <v>2811</v>
      </c>
      <c r="C324" s="1" t="s">
        <v>437</v>
      </c>
      <c r="D324" s="2">
        <v>0</v>
      </c>
      <c r="E324" s="2">
        <v>4950</v>
      </c>
      <c r="F324" s="2">
        <v>4950</v>
      </c>
      <c r="G324" s="2">
        <v>0</v>
      </c>
    </row>
    <row r="325" spans="1:7">
      <c r="A325" s="1">
        <v>10003728</v>
      </c>
      <c r="B325" s="1" t="s">
        <v>2812</v>
      </c>
      <c r="C325" s="1" t="s">
        <v>437</v>
      </c>
      <c r="D325" s="2">
        <v>0</v>
      </c>
      <c r="E325" s="2">
        <v>775</v>
      </c>
      <c r="F325" s="2">
        <v>775</v>
      </c>
      <c r="G325" s="2">
        <v>0</v>
      </c>
    </row>
    <row r="326" spans="1:7">
      <c r="A326" s="1">
        <v>10007745</v>
      </c>
      <c r="B326" s="1" t="s">
        <v>2813</v>
      </c>
      <c r="C326" s="1" t="s">
        <v>437</v>
      </c>
      <c r="D326" s="2">
        <v>0</v>
      </c>
      <c r="E326" s="2">
        <v>600</v>
      </c>
      <c r="F326" s="2">
        <v>600</v>
      </c>
      <c r="G326" s="2">
        <v>0</v>
      </c>
    </row>
    <row r="327" spans="1:7">
      <c r="A327" s="1">
        <v>10006821</v>
      </c>
      <c r="B327" s="1" t="s">
        <v>2247</v>
      </c>
      <c r="C327" s="1" t="s">
        <v>437</v>
      </c>
      <c r="D327" s="2">
        <v>0</v>
      </c>
      <c r="E327" s="2">
        <v>1454</v>
      </c>
      <c r="F327" s="2">
        <v>1454</v>
      </c>
      <c r="G327" s="2">
        <v>0</v>
      </c>
    </row>
    <row r="328" spans="1:7">
      <c r="A328" s="1">
        <v>10007395</v>
      </c>
      <c r="B328" s="1" t="s">
        <v>2814</v>
      </c>
      <c r="C328" s="1" t="s">
        <v>434</v>
      </c>
      <c r="D328" s="2">
        <v>0</v>
      </c>
      <c r="E328" s="2">
        <v>825</v>
      </c>
      <c r="F328" s="2">
        <v>825</v>
      </c>
      <c r="G328" s="2">
        <v>0</v>
      </c>
    </row>
    <row r="329" spans="1:7">
      <c r="A329" s="1">
        <v>10003748</v>
      </c>
      <c r="B329" s="1" t="s">
        <v>2815</v>
      </c>
      <c r="C329" s="1" t="s">
        <v>437</v>
      </c>
      <c r="D329" s="2">
        <v>0</v>
      </c>
      <c r="E329" s="2">
        <v>4400</v>
      </c>
      <c r="F329" s="2">
        <v>4400</v>
      </c>
      <c r="G329" s="2">
        <v>0</v>
      </c>
    </row>
    <row r="330" spans="1:7">
      <c r="A330" s="1">
        <v>10003754</v>
      </c>
      <c r="B330" s="1" t="s">
        <v>2816</v>
      </c>
      <c r="C330" s="1" t="s">
        <v>437</v>
      </c>
      <c r="D330" s="2">
        <v>0</v>
      </c>
      <c r="E330" s="2">
        <v>1870</v>
      </c>
      <c r="F330" s="2">
        <v>1870</v>
      </c>
      <c r="G330" s="2">
        <v>0</v>
      </c>
    </row>
    <row r="331" spans="1:7">
      <c r="A331" s="1">
        <v>10003457</v>
      </c>
      <c r="B331" s="1" t="s">
        <v>2817</v>
      </c>
      <c r="C331" s="1" t="s">
        <v>437</v>
      </c>
      <c r="D331" s="2">
        <v>0</v>
      </c>
      <c r="E331" s="2">
        <v>2700</v>
      </c>
      <c r="F331" s="2">
        <v>2700</v>
      </c>
      <c r="G331" s="2">
        <v>0</v>
      </c>
    </row>
    <row r="332" spans="1:7">
      <c r="A332" s="1">
        <v>10003722</v>
      </c>
      <c r="B332" s="1" t="s">
        <v>2818</v>
      </c>
      <c r="C332" s="1" t="s">
        <v>437</v>
      </c>
      <c r="D332" s="2">
        <v>0</v>
      </c>
      <c r="E332" s="2">
        <v>2100</v>
      </c>
      <c r="F332" s="2">
        <v>2100</v>
      </c>
      <c r="G332" s="2">
        <v>0</v>
      </c>
    </row>
    <row r="333" spans="1:7">
      <c r="A333" s="1">
        <v>10008036</v>
      </c>
      <c r="B333" s="1" t="s">
        <v>2819</v>
      </c>
      <c r="C333" s="1" t="s">
        <v>445</v>
      </c>
      <c r="D333" s="2">
        <v>0</v>
      </c>
      <c r="E333" s="2">
        <v>0</v>
      </c>
      <c r="F333" s="2">
        <v>800</v>
      </c>
      <c r="G333" s="2">
        <v>-800</v>
      </c>
    </row>
    <row r="334" spans="1:7">
      <c r="A334" s="1">
        <v>10003757</v>
      </c>
      <c r="B334" s="1" t="s">
        <v>2820</v>
      </c>
      <c r="C334" s="1" t="s">
        <v>437</v>
      </c>
      <c r="D334" s="2">
        <v>0</v>
      </c>
      <c r="E334" s="2">
        <v>1705</v>
      </c>
      <c r="F334" s="2">
        <v>1705</v>
      </c>
      <c r="G334" s="2">
        <v>0</v>
      </c>
    </row>
    <row r="335" spans="1:7">
      <c r="A335" s="1">
        <v>10003761</v>
      </c>
      <c r="B335" s="1" t="s">
        <v>2821</v>
      </c>
      <c r="C335" s="1" t="s">
        <v>437</v>
      </c>
      <c r="D335" s="2">
        <v>0</v>
      </c>
      <c r="E335" s="2">
        <v>1057</v>
      </c>
      <c r="F335" s="2">
        <v>1057</v>
      </c>
      <c r="G335" s="2">
        <v>0</v>
      </c>
    </row>
    <row r="336" spans="1:7">
      <c r="A336" s="1">
        <v>10003762</v>
      </c>
      <c r="B336" s="1" t="s">
        <v>2822</v>
      </c>
      <c r="C336" s="1" t="s">
        <v>437</v>
      </c>
      <c r="D336" s="2">
        <v>0</v>
      </c>
      <c r="E336" s="2">
        <v>140</v>
      </c>
      <c r="F336" s="2">
        <v>140</v>
      </c>
      <c r="G336" s="2">
        <v>0</v>
      </c>
    </row>
    <row r="337" spans="1:7">
      <c r="A337" s="1">
        <v>10007476</v>
      </c>
      <c r="B337" s="1" t="s">
        <v>2823</v>
      </c>
      <c r="C337" s="1" t="s">
        <v>437</v>
      </c>
      <c r="D337" s="2">
        <v>0</v>
      </c>
      <c r="E337" s="2">
        <v>1122.5999999999999</v>
      </c>
      <c r="F337" s="2">
        <v>1122.5999999999999</v>
      </c>
      <c r="G337" s="2">
        <v>0</v>
      </c>
    </row>
    <row r="338" spans="1:7">
      <c r="A338" s="1">
        <v>10000018</v>
      </c>
      <c r="B338" s="1" t="s">
        <v>2824</v>
      </c>
      <c r="C338" s="1" t="s">
        <v>434</v>
      </c>
      <c r="D338" s="2">
        <v>0</v>
      </c>
      <c r="E338" s="2">
        <v>49333.13</v>
      </c>
      <c r="F338" s="2">
        <v>51423.51</v>
      </c>
      <c r="G338" s="2">
        <v>-2090.38</v>
      </c>
    </row>
    <row r="339" spans="1:7">
      <c r="A339" s="1">
        <v>10003450</v>
      </c>
      <c r="B339" s="1" t="s">
        <v>2825</v>
      </c>
      <c r="C339" s="1" t="s">
        <v>437</v>
      </c>
      <c r="D339" s="2">
        <v>0</v>
      </c>
      <c r="E339" s="2">
        <v>1000</v>
      </c>
      <c r="F339" s="2">
        <v>1000</v>
      </c>
      <c r="G339" s="2">
        <v>0</v>
      </c>
    </row>
    <row r="340" spans="1:7">
      <c r="A340" s="1">
        <v>10003446</v>
      </c>
      <c r="B340" s="1" t="s">
        <v>2826</v>
      </c>
      <c r="C340" s="1" t="s">
        <v>437</v>
      </c>
      <c r="D340" s="2">
        <v>0</v>
      </c>
      <c r="E340" s="2">
        <v>737</v>
      </c>
      <c r="F340" s="2">
        <v>737</v>
      </c>
      <c r="G340" s="2">
        <v>0</v>
      </c>
    </row>
    <row r="341" spans="1:7">
      <c r="A341" s="1">
        <v>10007311</v>
      </c>
      <c r="B341" s="1" t="s">
        <v>2827</v>
      </c>
      <c r="C341" s="1" t="s">
        <v>437</v>
      </c>
      <c r="D341" s="2">
        <v>0</v>
      </c>
      <c r="E341" s="2">
        <v>900</v>
      </c>
      <c r="F341" s="2">
        <v>900</v>
      </c>
      <c r="G341" s="2">
        <v>0</v>
      </c>
    </row>
    <row r="342" spans="1:7">
      <c r="A342" s="1">
        <v>10002220</v>
      </c>
      <c r="B342" s="1" t="s">
        <v>2828</v>
      </c>
      <c r="C342" s="1" t="s">
        <v>484</v>
      </c>
      <c r="D342" s="2">
        <v>0</v>
      </c>
      <c r="E342" s="2">
        <v>30000</v>
      </c>
      <c r="F342" s="2">
        <v>30000</v>
      </c>
      <c r="G342" s="2">
        <v>0</v>
      </c>
    </row>
    <row r="343" spans="1:7">
      <c r="A343" s="1">
        <v>10006833</v>
      </c>
      <c r="B343" s="1" t="s">
        <v>2829</v>
      </c>
      <c r="C343" s="1" t="s">
        <v>434</v>
      </c>
      <c r="D343" s="2">
        <v>0</v>
      </c>
      <c r="E343" s="2">
        <v>22280.36</v>
      </c>
      <c r="F343" s="2">
        <v>31330.36</v>
      </c>
      <c r="G343" s="2">
        <v>-9050</v>
      </c>
    </row>
    <row r="344" spans="1:7">
      <c r="A344" s="1">
        <v>10003493</v>
      </c>
      <c r="B344" s="1" t="s">
        <v>2830</v>
      </c>
      <c r="C344" s="1" t="s">
        <v>437</v>
      </c>
      <c r="D344" s="2">
        <v>0</v>
      </c>
      <c r="E344" s="2">
        <v>1200</v>
      </c>
      <c r="F344" s="2">
        <v>1200</v>
      </c>
      <c r="G344" s="2">
        <v>0</v>
      </c>
    </row>
    <row r="345" spans="1:7">
      <c r="A345" s="1">
        <v>10007399</v>
      </c>
      <c r="B345" s="1" t="s">
        <v>2831</v>
      </c>
      <c r="C345" s="1" t="s">
        <v>437</v>
      </c>
      <c r="D345" s="2">
        <v>0</v>
      </c>
      <c r="E345" s="2">
        <v>150</v>
      </c>
      <c r="F345" s="2">
        <v>150</v>
      </c>
      <c r="G345" s="2">
        <v>0</v>
      </c>
    </row>
    <row r="346" spans="1:7">
      <c r="A346" s="1">
        <v>10000094</v>
      </c>
      <c r="B346" s="1" t="s">
        <v>2832</v>
      </c>
      <c r="C346" s="1" t="s">
        <v>434</v>
      </c>
      <c r="D346" s="2">
        <v>0</v>
      </c>
      <c r="E346" s="2">
        <v>365.25</v>
      </c>
      <c r="F346" s="2">
        <v>365.25</v>
      </c>
      <c r="G346" s="2">
        <v>0</v>
      </c>
    </row>
    <row r="347" spans="1:7">
      <c r="A347" s="1">
        <v>10003560</v>
      </c>
      <c r="B347" s="1" t="s">
        <v>2833</v>
      </c>
      <c r="C347" s="1" t="s">
        <v>437</v>
      </c>
      <c r="D347" s="2">
        <v>0</v>
      </c>
      <c r="E347" s="2">
        <v>3254</v>
      </c>
      <c r="F347" s="2">
        <v>3254</v>
      </c>
      <c r="G347" s="2">
        <v>0</v>
      </c>
    </row>
    <row r="348" spans="1:7">
      <c r="A348" s="1">
        <v>10007763</v>
      </c>
      <c r="B348" s="1" t="s">
        <v>2834</v>
      </c>
      <c r="C348" s="1" t="s">
        <v>437</v>
      </c>
      <c r="D348" s="2">
        <v>0</v>
      </c>
      <c r="E348" s="2">
        <v>100</v>
      </c>
      <c r="F348" s="2">
        <v>100</v>
      </c>
      <c r="G348" s="2">
        <v>0</v>
      </c>
    </row>
    <row r="349" spans="1:7">
      <c r="A349" s="1">
        <v>10002951</v>
      </c>
      <c r="B349" s="1" t="s">
        <v>2835</v>
      </c>
      <c r="C349" s="1" t="s">
        <v>445</v>
      </c>
      <c r="D349" s="2">
        <v>0</v>
      </c>
      <c r="E349" s="2">
        <v>4000</v>
      </c>
      <c r="F349" s="2">
        <v>8000</v>
      </c>
      <c r="G349" s="2">
        <v>-4000</v>
      </c>
    </row>
    <row r="350" spans="1:7">
      <c r="A350" s="1">
        <v>10000120</v>
      </c>
      <c r="B350" s="1" t="s">
        <v>2836</v>
      </c>
      <c r="C350" s="1" t="s">
        <v>445</v>
      </c>
      <c r="D350" s="2">
        <v>0</v>
      </c>
      <c r="E350" s="2">
        <v>1070</v>
      </c>
      <c r="F350" s="2">
        <v>1070</v>
      </c>
      <c r="G350" s="2">
        <v>0</v>
      </c>
    </row>
    <row r="351" spans="1:7">
      <c r="A351" s="1">
        <v>10002968</v>
      </c>
      <c r="B351" s="1" t="s">
        <v>2836</v>
      </c>
      <c r="C351" s="1" t="s">
        <v>445</v>
      </c>
      <c r="D351" s="2">
        <v>0</v>
      </c>
      <c r="E351" s="2">
        <v>19689</v>
      </c>
      <c r="F351" s="2">
        <v>22113</v>
      </c>
      <c r="G351" s="2">
        <v>-2424</v>
      </c>
    </row>
    <row r="352" spans="1:7">
      <c r="A352" s="1">
        <v>10000125</v>
      </c>
      <c r="B352" s="1" t="s">
        <v>2837</v>
      </c>
      <c r="C352" s="1" t="s">
        <v>445</v>
      </c>
      <c r="D352" s="2">
        <v>0</v>
      </c>
      <c r="E352" s="2">
        <v>15476</v>
      </c>
      <c r="F352" s="2">
        <v>18272</v>
      </c>
      <c r="G352" s="2">
        <v>-2796</v>
      </c>
    </row>
    <row r="353" spans="1:7">
      <c r="A353" s="1">
        <v>10007278</v>
      </c>
      <c r="B353" s="1" t="s">
        <v>2838</v>
      </c>
      <c r="C353" s="1" t="s">
        <v>434</v>
      </c>
      <c r="D353" s="2">
        <v>0</v>
      </c>
      <c r="E353" s="2">
        <v>4800.2</v>
      </c>
      <c r="F353" s="2">
        <v>4800.2</v>
      </c>
      <c r="G353" s="2">
        <v>0</v>
      </c>
    </row>
    <row r="354" spans="1:7">
      <c r="A354" s="1">
        <v>10007440</v>
      </c>
      <c r="B354" s="1" t="s">
        <v>2839</v>
      </c>
      <c r="C354" s="1" t="s">
        <v>437</v>
      </c>
      <c r="D354" s="2">
        <v>0</v>
      </c>
      <c r="E354" s="2">
        <v>20</v>
      </c>
      <c r="F354" s="2">
        <v>20</v>
      </c>
      <c r="G354" s="2">
        <v>0</v>
      </c>
    </row>
    <row r="355" spans="1:7">
      <c r="A355" s="1">
        <v>10003018</v>
      </c>
      <c r="B355" s="1" t="s">
        <v>2840</v>
      </c>
      <c r="C355" s="1" t="s">
        <v>434</v>
      </c>
      <c r="D355" s="2">
        <v>0</v>
      </c>
      <c r="E355" s="2">
        <v>904.63</v>
      </c>
      <c r="F355" s="2">
        <v>904.63</v>
      </c>
      <c r="G355" s="2">
        <v>0</v>
      </c>
    </row>
    <row r="356" spans="1:7">
      <c r="A356" s="1">
        <v>10003576</v>
      </c>
      <c r="B356" s="1" t="s">
        <v>2841</v>
      </c>
      <c r="C356" s="1" t="s">
        <v>437</v>
      </c>
      <c r="D356" s="2">
        <v>0</v>
      </c>
      <c r="E356" s="2">
        <v>930</v>
      </c>
      <c r="F356" s="2">
        <v>930</v>
      </c>
      <c r="G356" s="2">
        <v>0</v>
      </c>
    </row>
    <row r="357" spans="1:7">
      <c r="A357" s="1">
        <v>10003641</v>
      </c>
      <c r="B357" s="1" t="s">
        <v>2842</v>
      </c>
      <c r="C357" s="1" t="s">
        <v>437</v>
      </c>
      <c r="D357" s="2">
        <v>0</v>
      </c>
      <c r="E357" s="2">
        <v>869</v>
      </c>
      <c r="F357" s="2">
        <v>869</v>
      </c>
      <c r="G357" s="2">
        <v>0</v>
      </c>
    </row>
    <row r="358" spans="1:7">
      <c r="A358" s="1">
        <v>10003653</v>
      </c>
      <c r="B358" s="1" t="s">
        <v>2843</v>
      </c>
      <c r="C358" s="1" t="s">
        <v>437</v>
      </c>
      <c r="D358" s="2">
        <v>0</v>
      </c>
      <c r="E358" s="2">
        <v>7150</v>
      </c>
      <c r="F358" s="2">
        <v>7150</v>
      </c>
      <c r="G358" s="2">
        <v>0</v>
      </c>
    </row>
    <row r="359" spans="1:7">
      <c r="A359" s="1">
        <v>10006963</v>
      </c>
      <c r="B359" s="1" t="s">
        <v>2844</v>
      </c>
      <c r="C359" s="1" t="s">
        <v>437</v>
      </c>
      <c r="D359" s="2">
        <v>0</v>
      </c>
      <c r="E359" s="2">
        <v>200</v>
      </c>
      <c r="F359" s="2">
        <v>200</v>
      </c>
      <c r="G359" s="2">
        <v>0</v>
      </c>
    </row>
    <row r="360" spans="1:7">
      <c r="A360" s="1">
        <v>10003660</v>
      </c>
      <c r="B360" s="1" t="s">
        <v>2845</v>
      </c>
      <c r="C360" s="1" t="s">
        <v>437</v>
      </c>
      <c r="D360" s="2">
        <v>0</v>
      </c>
      <c r="E360" s="2">
        <v>7700</v>
      </c>
      <c r="F360" s="2">
        <v>7700</v>
      </c>
      <c r="G360" s="2">
        <v>0</v>
      </c>
    </row>
    <row r="361" spans="1:7">
      <c r="A361" s="1">
        <v>10007486</v>
      </c>
      <c r="B361" s="1" t="s">
        <v>2846</v>
      </c>
      <c r="C361" s="1" t="s">
        <v>437</v>
      </c>
      <c r="D361" s="2">
        <v>0</v>
      </c>
      <c r="E361" s="2">
        <v>930</v>
      </c>
      <c r="F361" s="2">
        <v>930</v>
      </c>
      <c r="G361" s="2">
        <v>0</v>
      </c>
    </row>
    <row r="362" spans="1:7">
      <c r="A362" s="1">
        <v>10007419</v>
      </c>
      <c r="B362" s="1" t="s">
        <v>2847</v>
      </c>
      <c r="C362" s="1" t="s">
        <v>437</v>
      </c>
      <c r="D362" s="2">
        <v>0</v>
      </c>
      <c r="E362" s="2">
        <v>200</v>
      </c>
      <c r="F362" s="2">
        <v>200</v>
      </c>
      <c r="G362" s="2">
        <v>0</v>
      </c>
    </row>
    <row r="363" spans="1:7">
      <c r="A363" s="1">
        <v>10007663</v>
      </c>
      <c r="B363" s="1" t="s">
        <v>2848</v>
      </c>
      <c r="C363" s="1" t="s">
        <v>437</v>
      </c>
      <c r="D363" s="2">
        <v>0</v>
      </c>
      <c r="E363" s="2">
        <v>150</v>
      </c>
      <c r="F363" s="2">
        <v>150</v>
      </c>
      <c r="G363" s="2">
        <v>0</v>
      </c>
    </row>
    <row r="364" spans="1:7">
      <c r="A364" s="1">
        <v>10003479</v>
      </c>
      <c r="B364" s="1" t="s">
        <v>2849</v>
      </c>
      <c r="C364" s="1" t="s">
        <v>437</v>
      </c>
      <c r="D364" s="2">
        <v>0</v>
      </c>
      <c r="E364" s="2">
        <v>2992</v>
      </c>
      <c r="F364" s="2">
        <v>2992</v>
      </c>
      <c r="G364" s="2">
        <v>0</v>
      </c>
    </row>
    <row r="365" spans="1:7">
      <c r="A365" s="1">
        <v>10003022</v>
      </c>
      <c r="B365" s="1" t="s">
        <v>2850</v>
      </c>
      <c r="C365" s="1" t="s">
        <v>565</v>
      </c>
      <c r="D365" s="2">
        <v>0</v>
      </c>
      <c r="E365" s="2">
        <v>7061.54</v>
      </c>
      <c r="F365" s="2">
        <v>7061.54</v>
      </c>
      <c r="G365" s="2">
        <v>0</v>
      </c>
    </row>
    <row r="366" spans="1:7">
      <c r="A366" s="1">
        <v>10003470</v>
      </c>
      <c r="B366" s="1" t="s">
        <v>2851</v>
      </c>
      <c r="C366" s="1" t="s">
        <v>437</v>
      </c>
      <c r="D366" s="2">
        <v>0</v>
      </c>
      <c r="E366" s="2">
        <v>7150</v>
      </c>
      <c r="F366" s="2">
        <v>7150</v>
      </c>
      <c r="G366" s="2">
        <v>0</v>
      </c>
    </row>
    <row r="367" spans="1:7">
      <c r="A367" s="1">
        <v>10003481</v>
      </c>
      <c r="B367" s="1" t="s">
        <v>2852</v>
      </c>
      <c r="C367" s="1" t="s">
        <v>437</v>
      </c>
      <c r="D367" s="2">
        <v>0</v>
      </c>
      <c r="E367" s="2">
        <v>2167</v>
      </c>
      <c r="F367" s="2">
        <v>2167</v>
      </c>
      <c r="G367" s="2">
        <v>0</v>
      </c>
    </row>
    <row r="368" spans="1:7">
      <c r="A368" s="1">
        <v>10003476</v>
      </c>
      <c r="B368" s="1" t="s">
        <v>2853</v>
      </c>
      <c r="C368" s="1" t="s">
        <v>437</v>
      </c>
      <c r="D368" s="2">
        <v>0</v>
      </c>
      <c r="E368" s="2">
        <v>1705</v>
      </c>
      <c r="F368" s="2">
        <v>1705</v>
      </c>
      <c r="G368" s="2">
        <v>0</v>
      </c>
    </row>
    <row r="369" spans="1:7">
      <c r="A369" s="1">
        <v>10003464</v>
      </c>
      <c r="B369" s="1" t="s">
        <v>2854</v>
      </c>
      <c r="C369" s="1" t="s">
        <v>437</v>
      </c>
      <c r="D369" s="2">
        <v>0</v>
      </c>
      <c r="E369" s="2">
        <v>300</v>
      </c>
      <c r="F369" s="2">
        <v>300</v>
      </c>
      <c r="G369" s="2">
        <v>0</v>
      </c>
    </row>
    <row r="370" spans="1:7">
      <c r="A370" s="1">
        <v>10007431</v>
      </c>
      <c r="B370" s="1" t="s">
        <v>2855</v>
      </c>
      <c r="C370" s="1" t="s">
        <v>437</v>
      </c>
      <c r="D370" s="2">
        <v>0</v>
      </c>
      <c r="E370" s="2">
        <v>1200</v>
      </c>
      <c r="F370" s="2">
        <v>1200</v>
      </c>
      <c r="G370" s="2">
        <v>0</v>
      </c>
    </row>
    <row r="371" spans="1:7">
      <c r="A371" s="1">
        <v>10003473</v>
      </c>
      <c r="B371" s="1" t="s">
        <v>2856</v>
      </c>
      <c r="C371" s="1" t="s">
        <v>437</v>
      </c>
      <c r="D371" s="2">
        <v>0</v>
      </c>
      <c r="E371" s="2">
        <v>1705</v>
      </c>
      <c r="F371" s="2">
        <v>1705</v>
      </c>
      <c r="G371" s="2">
        <v>0</v>
      </c>
    </row>
    <row r="372" spans="1:7">
      <c r="A372" s="1">
        <v>10006041</v>
      </c>
      <c r="B372" s="1" t="s">
        <v>2857</v>
      </c>
      <c r="C372" s="1" t="s">
        <v>437</v>
      </c>
      <c r="D372" s="2">
        <v>0</v>
      </c>
      <c r="E372" s="2">
        <v>2050</v>
      </c>
      <c r="F372" s="2">
        <v>2050</v>
      </c>
      <c r="G372" s="2">
        <v>0</v>
      </c>
    </row>
    <row r="373" spans="1:7">
      <c r="A373" s="1">
        <v>10003478</v>
      </c>
      <c r="B373" s="1" t="s">
        <v>2858</v>
      </c>
      <c r="C373" s="1" t="s">
        <v>437</v>
      </c>
      <c r="D373" s="2">
        <v>0</v>
      </c>
      <c r="E373" s="2">
        <v>5984</v>
      </c>
      <c r="F373" s="2">
        <v>5984</v>
      </c>
      <c r="G373" s="2">
        <v>0</v>
      </c>
    </row>
    <row r="374" spans="1:7">
      <c r="A374" s="1">
        <v>10006885</v>
      </c>
      <c r="B374" s="1" t="s">
        <v>2859</v>
      </c>
      <c r="C374" s="1" t="s">
        <v>565</v>
      </c>
      <c r="D374" s="2">
        <v>0</v>
      </c>
      <c r="E374" s="2">
        <v>2198</v>
      </c>
      <c r="F374" s="2">
        <v>2198</v>
      </c>
      <c r="G374" s="2">
        <v>0</v>
      </c>
    </row>
    <row r="375" spans="1:7">
      <c r="A375" s="1">
        <v>10003421</v>
      </c>
      <c r="B375" s="1" t="s">
        <v>2860</v>
      </c>
      <c r="C375" s="1" t="s">
        <v>437</v>
      </c>
      <c r="D375" s="2">
        <v>0</v>
      </c>
      <c r="E375" s="2">
        <v>100</v>
      </c>
      <c r="F375" s="2">
        <v>100</v>
      </c>
      <c r="G375" s="2">
        <v>0</v>
      </c>
    </row>
    <row r="376" spans="1:7">
      <c r="A376" s="1">
        <v>10003422</v>
      </c>
      <c r="B376" s="1" t="s">
        <v>2861</v>
      </c>
      <c r="C376" s="1" t="s">
        <v>437</v>
      </c>
      <c r="D376" s="2">
        <v>0</v>
      </c>
      <c r="E376" s="2">
        <v>8250</v>
      </c>
      <c r="F376" s="2">
        <v>8250</v>
      </c>
      <c r="G376" s="2">
        <v>0</v>
      </c>
    </row>
    <row r="377" spans="1:7">
      <c r="A377" s="1">
        <v>10006882</v>
      </c>
      <c r="B377" s="1" t="s">
        <v>2862</v>
      </c>
      <c r="C377" s="1" t="s">
        <v>437</v>
      </c>
      <c r="D377" s="2">
        <v>0</v>
      </c>
      <c r="E377" s="2">
        <v>600</v>
      </c>
      <c r="F377" s="2">
        <v>600</v>
      </c>
      <c r="G377" s="2">
        <v>0</v>
      </c>
    </row>
    <row r="378" spans="1:7">
      <c r="A378" s="1">
        <v>10003428</v>
      </c>
      <c r="B378" s="1" t="s">
        <v>2863</v>
      </c>
      <c r="C378" s="1" t="s">
        <v>437</v>
      </c>
      <c r="D378" s="2">
        <v>0</v>
      </c>
      <c r="E378" s="2">
        <v>756</v>
      </c>
      <c r="F378" s="2">
        <v>756</v>
      </c>
      <c r="G378" s="2">
        <v>0</v>
      </c>
    </row>
    <row r="379" spans="1:7">
      <c r="A379" s="1">
        <v>10003444</v>
      </c>
      <c r="B379" s="1" t="s">
        <v>2864</v>
      </c>
      <c r="C379" s="1" t="s">
        <v>437</v>
      </c>
      <c r="D379" s="2">
        <v>0</v>
      </c>
      <c r="E379" s="2">
        <v>400</v>
      </c>
      <c r="F379" s="2">
        <v>400</v>
      </c>
      <c r="G379" s="2">
        <v>0</v>
      </c>
    </row>
    <row r="380" spans="1:7">
      <c r="A380" s="1">
        <v>10003442</v>
      </c>
      <c r="B380" s="1" t="s">
        <v>2273</v>
      </c>
      <c r="C380" s="1" t="s">
        <v>437</v>
      </c>
      <c r="D380" s="2">
        <v>0</v>
      </c>
      <c r="E380" s="2">
        <v>1980</v>
      </c>
      <c r="F380" s="2">
        <v>1980</v>
      </c>
      <c r="G380" s="2">
        <v>0</v>
      </c>
    </row>
    <row r="381" spans="1:7">
      <c r="A381" s="1">
        <v>10006878</v>
      </c>
      <c r="B381" s="1" t="s">
        <v>2865</v>
      </c>
      <c r="C381" s="1" t="s">
        <v>437</v>
      </c>
      <c r="D381" s="2">
        <v>0</v>
      </c>
      <c r="E381" s="2">
        <v>350</v>
      </c>
      <c r="F381" s="2">
        <v>350</v>
      </c>
      <c r="G381" s="2">
        <v>0</v>
      </c>
    </row>
    <row r="382" spans="1:7">
      <c r="A382" s="1">
        <v>10003524</v>
      </c>
      <c r="B382" s="1" t="s">
        <v>2866</v>
      </c>
      <c r="C382" s="1" t="s">
        <v>437</v>
      </c>
      <c r="D382" s="2">
        <v>0</v>
      </c>
      <c r="E382" s="2">
        <v>1705</v>
      </c>
      <c r="F382" s="2">
        <v>1705</v>
      </c>
      <c r="G382" s="2">
        <v>0</v>
      </c>
    </row>
    <row r="383" spans="1:7">
      <c r="A383" s="1">
        <v>10003553</v>
      </c>
      <c r="B383" s="1" t="s">
        <v>2867</v>
      </c>
      <c r="C383" s="1" t="s">
        <v>437</v>
      </c>
      <c r="D383" s="2">
        <v>0</v>
      </c>
      <c r="E383" s="2">
        <v>10200</v>
      </c>
      <c r="F383" s="2">
        <v>10200</v>
      </c>
      <c r="G383" s="2">
        <v>0</v>
      </c>
    </row>
    <row r="384" spans="1:7">
      <c r="A384" s="1">
        <v>10003596</v>
      </c>
      <c r="B384" s="1" t="s">
        <v>2868</v>
      </c>
      <c r="C384" s="1" t="s">
        <v>437</v>
      </c>
      <c r="D384" s="2">
        <v>0</v>
      </c>
      <c r="E384" s="2">
        <v>465</v>
      </c>
      <c r="F384" s="2">
        <v>465</v>
      </c>
      <c r="G384" s="2">
        <v>0</v>
      </c>
    </row>
    <row r="385" spans="1:7">
      <c r="A385" s="1">
        <v>10003645</v>
      </c>
      <c r="B385" s="1" t="s">
        <v>2275</v>
      </c>
      <c r="C385" s="1" t="s">
        <v>437</v>
      </c>
      <c r="D385" s="2">
        <v>0</v>
      </c>
      <c r="E385" s="2">
        <v>1100</v>
      </c>
      <c r="F385" s="2">
        <v>1100</v>
      </c>
      <c r="G385" s="2">
        <v>0</v>
      </c>
    </row>
    <row r="386" spans="1:7">
      <c r="A386" s="1">
        <v>10003436</v>
      </c>
      <c r="B386" s="1" t="s">
        <v>2869</v>
      </c>
      <c r="C386" s="1" t="s">
        <v>437</v>
      </c>
      <c r="D386" s="2">
        <v>0</v>
      </c>
      <c r="E386" s="2">
        <v>2200</v>
      </c>
      <c r="F386" s="2">
        <v>2200</v>
      </c>
      <c r="G386" s="2">
        <v>0</v>
      </c>
    </row>
    <row r="387" spans="1:7">
      <c r="A387" s="1">
        <v>10003454</v>
      </c>
      <c r="B387" s="1" t="s">
        <v>2870</v>
      </c>
      <c r="C387" s="1" t="s">
        <v>437</v>
      </c>
      <c r="D387" s="2">
        <v>0</v>
      </c>
      <c r="E387" s="2">
        <v>3300</v>
      </c>
      <c r="F387" s="2">
        <v>3300</v>
      </c>
      <c r="G387" s="2">
        <v>0</v>
      </c>
    </row>
    <row r="388" spans="1:7">
      <c r="A388" s="1">
        <v>10003535</v>
      </c>
      <c r="B388" s="1" t="s">
        <v>2871</v>
      </c>
      <c r="C388" s="1" t="s">
        <v>437</v>
      </c>
      <c r="D388" s="2">
        <v>0</v>
      </c>
      <c r="E388" s="2">
        <v>10700</v>
      </c>
      <c r="F388" s="2">
        <v>10700</v>
      </c>
      <c r="G388" s="2">
        <v>0</v>
      </c>
    </row>
    <row r="389" spans="1:7">
      <c r="A389" s="1">
        <v>10006958</v>
      </c>
      <c r="B389" s="1" t="s">
        <v>2872</v>
      </c>
      <c r="C389" s="1" t="s">
        <v>437</v>
      </c>
      <c r="D389" s="2">
        <v>0</v>
      </c>
      <c r="E389" s="2">
        <v>567</v>
      </c>
      <c r="F389" s="2">
        <v>567</v>
      </c>
      <c r="G389" s="2">
        <v>0</v>
      </c>
    </row>
    <row r="390" spans="1:7">
      <c r="A390" s="1">
        <v>10003557</v>
      </c>
      <c r="B390" s="1" t="s">
        <v>2873</v>
      </c>
      <c r="C390" s="1" t="s">
        <v>437</v>
      </c>
      <c r="D390" s="2">
        <v>0</v>
      </c>
      <c r="E390" s="2">
        <v>2200</v>
      </c>
      <c r="F390" s="2">
        <v>2200</v>
      </c>
      <c r="G390" s="2">
        <v>0</v>
      </c>
    </row>
    <row r="391" spans="1:7">
      <c r="A391" s="1">
        <v>10003555</v>
      </c>
      <c r="B391" s="1" t="s">
        <v>2874</v>
      </c>
      <c r="C391" s="1" t="s">
        <v>437</v>
      </c>
      <c r="D391" s="2">
        <v>0</v>
      </c>
      <c r="E391" s="2">
        <v>1704.64</v>
      </c>
      <c r="F391" s="2">
        <v>1704.64</v>
      </c>
      <c r="G391" s="2">
        <v>0</v>
      </c>
    </row>
    <row r="392" spans="1:7">
      <c r="A392" s="1">
        <v>10003572</v>
      </c>
      <c r="B392" s="1" t="s">
        <v>2875</v>
      </c>
      <c r="C392" s="1" t="s">
        <v>437</v>
      </c>
      <c r="D392" s="2">
        <v>0</v>
      </c>
      <c r="E392" s="2">
        <v>792</v>
      </c>
      <c r="F392" s="2">
        <v>792</v>
      </c>
      <c r="G392" s="2">
        <v>0</v>
      </c>
    </row>
    <row r="393" spans="1:7">
      <c r="A393" s="1">
        <v>10007628</v>
      </c>
      <c r="B393" s="1" t="s">
        <v>2876</v>
      </c>
      <c r="C393" s="1" t="s">
        <v>437</v>
      </c>
      <c r="D393" s="2">
        <v>0</v>
      </c>
      <c r="E393" s="2">
        <v>2000</v>
      </c>
      <c r="F393" s="2">
        <v>2000</v>
      </c>
      <c r="G393" s="2">
        <v>0</v>
      </c>
    </row>
    <row r="394" spans="1:7">
      <c r="A394" s="1">
        <v>10003584</v>
      </c>
      <c r="B394" s="1" t="s">
        <v>2877</v>
      </c>
      <c r="C394" s="1" t="s">
        <v>437</v>
      </c>
      <c r="D394" s="2">
        <v>0</v>
      </c>
      <c r="E394" s="2">
        <v>1674</v>
      </c>
      <c r="F394" s="2">
        <v>1674</v>
      </c>
      <c r="G394" s="2">
        <v>0</v>
      </c>
    </row>
    <row r="395" spans="1:7">
      <c r="A395" s="1">
        <v>10003461</v>
      </c>
      <c r="B395" s="1" t="s">
        <v>2878</v>
      </c>
      <c r="C395" s="1" t="s">
        <v>437</v>
      </c>
      <c r="D395" s="2">
        <v>0</v>
      </c>
      <c r="E395" s="2">
        <v>3410</v>
      </c>
      <c r="F395" s="2">
        <v>3410</v>
      </c>
      <c r="G395" s="2">
        <v>0</v>
      </c>
    </row>
    <row r="396" spans="1:7">
      <c r="A396" s="1">
        <v>10003600</v>
      </c>
      <c r="B396" s="1" t="s">
        <v>2879</v>
      </c>
      <c r="C396" s="1" t="s">
        <v>437</v>
      </c>
      <c r="D396" s="2">
        <v>0</v>
      </c>
      <c r="E396" s="2">
        <v>473</v>
      </c>
      <c r="F396" s="2">
        <v>473</v>
      </c>
      <c r="G396" s="2">
        <v>0</v>
      </c>
    </row>
    <row r="397" spans="1:7">
      <c r="A397" s="1">
        <v>10003611</v>
      </c>
      <c r="B397" s="1" t="s">
        <v>2880</v>
      </c>
      <c r="C397" s="1" t="s">
        <v>437</v>
      </c>
      <c r="D397" s="2">
        <v>0</v>
      </c>
      <c r="E397" s="2">
        <v>1705</v>
      </c>
      <c r="F397" s="2">
        <v>1705</v>
      </c>
      <c r="G397" s="2">
        <v>0</v>
      </c>
    </row>
    <row r="398" spans="1:7">
      <c r="A398" s="1">
        <v>10003630</v>
      </c>
      <c r="B398" s="1" t="s">
        <v>2881</v>
      </c>
      <c r="C398" s="1" t="s">
        <v>437</v>
      </c>
      <c r="D398" s="2">
        <v>0</v>
      </c>
      <c r="E398" s="2">
        <v>400</v>
      </c>
      <c r="F398" s="2">
        <v>400</v>
      </c>
      <c r="G398" s="2">
        <v>0</v>
      </c>
    </row>
    <row r="399" spans="1:7">
      <c r="A399" s="1">
        <v>10006839</v>
      </c>
      <c r="B399" s="1" t="s">
        <v>2882</v>
      </c>
      <c r="C399" s="1" t="s">
        <v>434</v>
      </c>
      <c r="D399" s="2">
        <v>0</v>
      </c>
      <c r="E399" s="2">
        <v>2500</v>
      </c>
      <c r="F399" s="2">
        <v>2500</v>
      </c>
      <c r="G399" s="2">
        <v>0</v>
      </c>
    </row>
    <row r="400" spans="1:7">
      <c r="A400" s="1">
        <v>10000109</v>
      </c>
      <c r="B400" s="1" t="s">
        <v>2883</v>
      </c>
      <c r="C400" s="1" t="s">
        <v>434</v>
      </c>
      <c r="D400" s="2">
        <v>0</v>
      </c>
      <c r="E400" s="2">
        <v>7625</v>
      </c>
      <c r="F400" s="2">
        <v>7625</v>
      </c>
      <c r="G400" s="2">
        <v>0</v>
      </c>
    </row>
    <row r="401" spans="1:7">
      <c r="A401" s="1">
        <v>10003509</v>
      </c>
      <c r="B401" s="1" t="s">
        <v>2884</v>
      </c>
      <c r="C401" s="1" t="s">
        <v>437</v>
      </c>
      <c r="D401" s="2">
        <v>0</v>
      </c>
      <c r="E401" s="2">
        <v>2100</v>
      </c>
      <c r="F401" s="2">
        <v>2100</v>
      </c>
      <c r="G401" s="2">
        <v>0</v>
      </c>
    </row>
    <row r="402" spans="1:7">
      <c r="A402" s="1">
        <v>10000117</v>
      </c>
      <c r="B402" s="1" t="s">
        <v>2885</v>
      </c>
      <c r="C402" s="1" t="s">
        <v>434</v>
      </c>
      <c r="D402" s="2">
        <v>-74403.59</v>
      </c>
      <c r="E402" s="2">
        <v>219955.93</v>
      </c>
      <c r="F402" s="2">
        <v>230292.64</v>
      </c>
      <c r="G402" s="2">
        <v>-84740.3</v>
      </c>
    </row>
    <row r="403" spans="1:7">
      <c r="A403" s="1">
        <v>10006890</v>
      </c>
      <c r="B403" s="1" t="s">
        <v>2886</v>
      </c>
      <c r="C403" s="1" t="s">
        <v>434</v>
      </c>
      <c r="D403" s="2">
        <v>0</v>
      </c>
      <c r="E403" s="2">
        <v>76397.58</v>
      </c>
      <c r="F403" s="2">
        <v>95333.37</v>
      </c>
      <c r="G403" s="2">
        <v>-18935.79</v>
      </c>
    </row>
    <row r="404" spans="1:7">
      <c r="A404" s="1">
        <v>10007914</v>
      </c>
      <c r="B404" s="1" t="s">
        <v>2887</v>
      </c>
      <c r="C404" s="1" t="s">
        <v>434</v>
      </c>
      <c r="D404" s="2">
        <v>-855.05</v>
      </c>
      <c r="E404" s="2">
        <v>0</v>
      </c>
      <c r="F404" s="2">
        <v>0</v>
      </c>
      <c r="G404" s="2">
        <v>-855.05</v>
      </c>
    </row>
    <row r="405" spans="1:7">
      <c r="A405" s="1">
        <v>10003456</v>
      </c>
      <c r="B405" s="1" t="s">
        <v>2888</v>
      </c>
      <c r="C405" s="1" t="s">
        <v>437</v>
      </c>
      <c r="D405" s="2">
        <v>0</v>
      </c>
      <c r="E405" s="2">
        <v>814</v>
      </c>
      <c r="F405" s="2">
        <v>814</v>
      </c>
      <c r="G405" s="2">
        <v>0</v>
      </c>
    </row>
    <row r="406" spans="1:7">
      <c r="A406" s="1">
        <v>10003506</v>
      </c>
      <c r="B406" s="1" t="s">
        <v>2889</v>
      </c>
      <c r="C406" s="1" t="s">
        <v>437</v>
      </c>
      <c r="D406" s="2">
        <v>0</v>
      </c>
      <c r="E406" s="2">
        <v>2750</v>
      </c>
      <c r="F406" s="2">
        <v>2750</v>
      </c>
      <c r="G406" s="2">
        <v>0</v>
      </c>
    </row>
    <row r="407" spans="1:7">
      <c r="A407" s="1">
        <v>10003507</v>
      </c>
      <c r="B407" s="1" t="s">
        <v>2890</v>
      </c>
      <c r="C407" s="1" t="s">
        <v>437</v>
      </c>
      <c r="D407" s="2">
        <v>0</v>
      </c>
      <c r="E407" s="2">
        <v>1200</v>
      </c>
      <c r="F407" s="2">
        <v>1200</v>
      </c>
      <c r="G407" s="2">
        <v>0</v>
      </c>
    </row>
    <row r="408" spans="1:7">
      <c r="A408" s="1">
        <v>10007381</v>
      </c>
      <c r="B408" s="1" t="s">
        <v>2891</v>
      </c>
      <c r="C408" s="1" t="s">
        <v>437</v>
      </c>
      <c r="D408" s="2">
        <v>0</v>
      </c>
      <c r="E408" s="2">
        <v>200</v>
      </c>
      <c r="F408" s="2">
        <v>200</v>
      </c>
      <c r="G408" s="2">
        <v>0</v>
      </c>
    </row>
    <row r="409" spans="1:7">
      <c r="A409" s="1">
        <v>10003497</v>
      </c>
      <c r="B409" s="1" t="s">
        <v>2892</v>
      </c>
      <c r="C409" s="1" t="s">
        <v>437</v>
      </c>
      <c r="D409" s="2">
        <v>0</v>
      </c>
      <c r="E409" s="2">
        <v>1705</v>
      </c>
      <c r="F409" s="2">
        <v>1705</v>
      </c>
      <c r="G409" s="2">
        <v>0</v>
      </c>
    </row>
    <row r="410" spans="1:7">
      <c r="A410" s="1">
        <v>10003520</v>
      </c>
      <c r="B410" s="1" t="s">
        <v>2893</v>
      </c>
      <c r="C410" s="1" t="s">
        <v>437</v>
      </c>
      <c r="D410" s="2">
        <v>0</v>
      </c>
      <c r="E410" s="2">
        <v>3410</v>
      </c>
      <c r="F410" s="2">
        <v>3410</v>
      </c>
      <c r="G410" s="2">
        <v>0</v>
      </c>
    </row>
    <row r="411" spans="1:7">
      <c r="A411" s="1">
        <v>10007812</v>
      </c>
      <c r="B411" s="1" t="s">
        <v>2894</v>
      </c>
      <c r="C411" s="1" t="s">
        <v>434</v>
      </c>
      <c r="D411" s="2">
        <v>0</v>
      </c>
      <c r="E411" s="2">
        <v>12215.92</v>
      </c>
      <c r="F411" s="2">
        <v>12215.92</v>
      </c>
      <c r="G411" s="2">
        <v>0</v>
      </c>
    </row>
    <row r="412" spans="1:7">
      <c r="A412" s="1">
        <v>10000123</v>
      </c>
      <c r="B412" s="1" t="s">
        <v>2895</v>
      </c>
      <c r="C412" s="1" t="s">
        <v>2896</v>
      </c>
      <c r="D412" s="2">
        <v>0</v>
      </c>
      <c r="E412" s="2">
        <v>44529.52</v>
      </c>
      <c r="F412" s="2">
        <v>44529.52</v>
      </c>
      <c r="G412" s="2">
        <v>0</v>
      </c>
    </row>
    <row r="413" spans="1:7">
      <c r="A413" s="1">
        <v>10008286</v>
      </c>
      <c r="B413" s="1" t="s">
        <v>2897</v>
      </c>
      <c r="C413" s="1" t="s">
        <v>2896</v>
      </c>
      <c r="D413" s="2">
        <v>0</v>
      </c>
      <c r="E413" s="2">
        <v>0</v>
      </c>
      <c r="F413" s="2">
        <v>9229.5499999999993</v>
      </c>
      <c r="G413" s="2">
        <v>-9229.5499999999993</v>
      </c>
    </row>
    <row r="414" spans="1:7">
      <c r="A414" s="1">
        <v>10000432</v>
      </c>
      <c r="B414" s="1" t="s">
        <v>2898</v>
      </c>
      <c r="C414" s="1" t="s">
        <v>2896</v>
      </c>
      <c r="D414" s="2">
        <v>0</v>
      </c>
      <c r="E414" s="2">
        <v>70000</v>
      </c>
      <c r="F414" s="2">
        <v>70000</v>
      </c>
      <c r="G414" s="2">
        <v>0</v>
      </c>
    </row>
    <row r="415" spans="1:7">
      <c r="A415" s="1">
        <v>10006986</v>
      </c>
      <c r="B415" s="1" t="s">
        <v>2899</v>
      </c>
      <c r="C415" s="1" t="s">
        <v>434</v>
      </c>
      <c r="D415" s="2">
        <v>0</v>
      </c>
      <c r="E415" s="2">
        <v>7000</v>
      </c>
      <c r="F415" s="2">
        <v>7000</v>
      </c>
      <c r="G415" s="2">
        <v>0</v>
      </c>
    </row>
    <row r="416" spans="1:7">
      <c r="A416" s="1">
        <v>10000012</v>
      </c>
      <c r="B416" s="1" t="s">
        <v>2900</v>
      </c>
      <c r="C416" s="1" t="s">
        <v>434</v>
      </c>
      <c r="D416" s="2">
        <v>-7750</v>
      </c>
      <c r="E416" s="2">
        <v>96995</v>
      </c>
      <c r="F416" s="2">
        <v>103355.2</v>
      </c>
      <c r="G416" s="2">
        <v>-14110.2</v>
      </c>
    </row>
    <row r="417" spans="1:7">
      <c r="A417" s="1">
        <v>10003036</v>
      </c>
      <c r="B417" s="1" t="s">
        <v>2901</v>
      </c>
      <c r="C417" s="1" t="s">
        <v>434</v>
      </c>
      <c r="D417" s="2">
        <v>-2488.5</v>
      </c>
      <c r="E417" s="2">
        <v>30395.25</v>
      </c>
      <c r="F417" s="2">
        <v>30276.75</v>
      </c>
      <c r="G417" s="2">
        <v>-2370</v>
      </c>
    </row>
    <row r="418" spans="1:7">
      <c r="A418" s="1">
        <v>10007267</v>
      </c>
      <c r="B418" s="1" t="s">
        <v>2902</v>
      </c>
      <c r="C418" s="1" t="s">
        <v>437</v>
      </c>
      <c r="D418" s="2">
        <v>0</v>
      </c>
      <c r="E418" s="2">
        <v>960</v>
      </c>
      <c r="F418" s="2">
        <v>960</v>
      </c>
      <c r="G418" s="2">
        <v>0</v>
      </c>
    </row>
    <row r="419" spans="1:7">
      <c r="A419" s="1">
        <v>10007408</v>
      </c>
      <c r="B419" s="1" t="s">
        <v>2903</v>
      </c>
      <c r="C419" s="1" t="s">
        <v>437</v>
      </c>
      <c r="D419" s="2">
        <v>0</v>
      </c>
      <c r="E419" s="2">
        <v>124.28</v>
      </c>
      <c r="F419" s="2">
        <v>124.28</v>
      </c>
      <c r="G419" s="2">
        <v>0</v>
      </c>
    </row>
    <row r="420" spans="1:7">
      <c r="A420" s="1">
        <v>10000193</v>
      </c>
      <c r="B420" s="1" t="s">
        <v>2904</v>
      </c>
      <c r="C420" s="1" t="s">
        <v>434</v>
      </c>
      <c r="D420" s="2">
        <v>0</v>
      </c>
      <c r="E420" s="2">
        <v>950.22</v>
      </c>
      <c r="F420" s="2">
        <v>1634.42</v>
      </c>
      <c r="G420" s="2">
        <v>-684.2</v>
      </c>
    </row>
    <row r="421" spans="1:7">
      <c r="A421" s="1">
        <v>10007924</v>
      </c>
      <c r="B421" s="1" t="s">
        <v>2905</v>
      </c>
      <c r="C421" s="1" t="s">
        <v>484</v>
      </c>
      <c r="D421" s="2">
        <v>-232.7</v>
      </c>
      <c r="E421" s="2">
        <v>0</v>
      </c>
      <c r="F421" s="2">
        <v>0</v>
      </c>
      <c r="G421" s="2">
        <v>-232.7</v>
      </c>
    </row>
    <row r="422" spans="1:7">
      <c r="A422" s="1">
        <v>10003040</v>
      </c>
      <c r="B422" s="1" t="s">
        <v>2906</v>
      </c>
      <c r="C422" s="1" t="s">
        <v>434</v>
      </c>
      <c r="D422" s="2">
        <v>0</v>
      </c>
      <c r="E422" s="2">
        <v>433</v>
      </c>
      <c r="F422" s="2">
        <v>433</v>
      </c>
      <c r="G422" s="2">
        <v>0</v>
      </c>
    </row>
    <row r="423" spans="1:7">
      <c r="A423" s="1">
        <v>10002941</v>
      </c>
      <c r="B423" s="1" t="s">
        <v>2907</v>
      </c>
      <c r="C423" s="1" t="s">
        <v>484</v>
      </c>
      <c r="D423" s="2">
        <v>0</v>
      </c>
      <c r="E423" s="2">
        <v>370.94</v>
      </c>
      <c r="F423" s="2">
        <v>491.58</v>
      </c>
      <c r="G423" s="2">
        <v>-120.64</v>
      </c>
    </row>
    <row r="424" spans="1:7">
      <c r="A424" s="1">
        <v>10003057</v>
      </c>
      <c r="B424" s="1" t="s">
        <v>2908</v>
      </c>
      <c r="C424" s="1" t="s">
        <v>434</v>
      </c>
      <c r="D424" s="2">
        <v>0</v>
      </c>
      <c r="E424" s="2">
        <v>5000</v>
      </c>
      <c r="F424" s="2">
        <v>5000</v>
      </c>
      <c r="G424" s="2">
        <v>0</v>
      </c>
    </row>
    <row r="425" spans="1:7">
      <c r="A425" s="1">
        <v>10002947</v>
      </c>
      <c r="B425" s="1" t="s">
        <v>2909</v>
      </c>
      <c r="C425" s="1" t="s">
        <v>434</v>
      </c>
      <c r="D425" s="2">
        <v>0</v>
      </c>
      <c r="E425" s="2">
        <v>200</v>
      </c>
      <c r="F425" s="2">
        <v>200</v>
      </c>
      <c r="G425" s="2">
        <v>0</v>
      </c>
    </row>
    <row r="426" spans="1:7">
      <c r="A426" s="1">
        <v>10003003</v>
      </c>
      <c r="B426" s="1" t="s">
        <v>2910</v>
      </c>
      <c r="C426" s="1" t="s">
        <v>434</v>
      </c>
      <c r="D426" s="2">
        <v>0</v>
      </c>
      <c r="E426" s="2">
        <v>8022.08</v>
      </c>
      <c r="F426" s="2">
        <v>8022.08</v>
      </c>
      <c r="G426" s="2">
        <v>0</v>
      </c>
    </row>
    <row r="427" spans="1:7">
      <c r="A427" s="1">
        <v>10000017</v>
      </c>
      <c r="B427" s="1" t="s">
        <v>2911</v>
      </c>
      <c r="C427" s="1" t="s">
        <v>434</v>
      </c>
      <c r="D427" s="2">
        <v>-240541.7</v>
      </c>
      <c r="E427" s="2">
        <v>738331.9</v>
      </c>
      <c r="F427" s="2">
        <v>652870.92000000004</v>
      </c>
      <c r="G427" s="2">
        <v>-155080.72</v>
      </c>
    </row>
    <row r="428" spans="1:7">
      <c r="A428" s="1">
        <v>10006862</v>
      </c>
      <c r="B428" s="1" t="s">
        <v>2912</v>
      </c>
      <c r="C428" s="1" t="s">
        <v>434</v>
      </c>
      <c r="D428" s="2">
        <v>0</v>
      </c>
      <c r="E428" s="2">
        <v>2043.25</v>
      </c>
      <c r="F428" s="2">
        <v>6834.8</v>
      </c>
      <c r="G428" s="2">
        <v>-4791.55</v>
      </c>
    </row>
    <row r="429" spans="1:7">
      <c r="A429" s="1">
        <v>10003569</v>
      </c>
      <c r="B429" s="1" t="s">
        <v>2913</v>
      </c>
      <c r="C429" s="1" t="s">
        <v>437</v>
      </c>
      <c r="D429" s="2">
        <v>0</v>
      </c>
      <c r="E429" s="2">
        <v>919</v>
      </c>
      <c r="F429" s="2">
        <v>919</v>
      </c>
      <c r="G429" s="2">
        <v>0</v>
      </c>
    </row>
    <row r="430" spans="1:7">
      <c r="A430" s="1">
        <v>10003571</v>
      </c>
      <c r="B430" s="1" t="s">
        <v>2914</v>
      </c>
      <c r="C430" s="1" t="s">
        <v>437</v>
      </c>
      <c r="D430" s="2">
        <v>0</v>
      </c>
      <c r="E430" s="2">
        <v>300</v>
      </c>
      <c r="F430" s="2">
        <v>300</v>
      </c>
      <c r="G430" s="2">
        <v>0</v>
      </c>
    </row>
    <row r="431" spans="1:7">
      <c r="A431" s="1">
        <v>10003573</v>
      </c>
      <c r="B431" s="1" t="s">
        <v>2915</v>
      </c>
      <c r="C431" s="1" t="s">
        <v>437</v>
      </c>
      <c r="D431" s="2">
        <v>0</v>
      </c>
      <c r="E431" s="2">
        <v>200</v>
      </c>
      <c r="F431" s="2">
        <v>200</v>
      </c>
      <c r="G431" s="2">
        <v>0</v>
      </c>
    </row>
    <row r="432" spans="1:7">
      <c r="A432" s="1">
        <v>10006880</v>
      </c>
      <c r="B432" s="1" t="s">
        <v>2916</v>
      </c>
      <c r="C432" s="1" t="s">
        <v>437</v>
      </c>
      <c r="D432" s="2">
        <v>0</v>
      </c>
      <c r="E432" s="2">
        <v>91</v>
      </c>
      <c r="F432" s="2">
        <v>91</v>
      </c>
      <c r="G432" s="2">
        <v>0</v>
      </c>
    </row>
    <row r="433" spans="1:7">
      <c r="A433" s="1">
        <v>10003070</v>
      </c>
      <c r="B433" s="1" t="s">
        <v>2917</v>
      </c>
      <c r="C433" s="1" t="s">
        <v>434</v>
      </c>
      <c r="D433" s="2">
        <v>-269.44</v>
      </c>
      <c r="E433" s="2">
        <v>5893.64</v>
      </c>
      <c r="F433" s="2">
        <v>5624.2</v>
      </c>
      <c r="G433" s="2">
        <v>0</v>
      </c>
    </row>
    <row r="434" spans="1:7">
      <c r="A434" s="1">
        <v>10007927</v>
      </c>
      <c r="B434" s="1" t="s">
        <v>2918</v>
      </c>
      <c r="C434" s="1" t="s">
        <v>434</v>
      </c>
      <c r="D434" s="2">
        <v>-90</v>
      </c>
      <c r="E434" s="2">
        <v>0</v>
      </c>
      <c r="F434" s="2">
        <v>0</v>
      </c>
      <c r="G434" s="2">
        <v>-90</v>
      </c>
    </row>
    <row r="435" spans="1:7">
      <c r="A435" s="1">
        <v>10006925</v>
      </c>
      <c r="B435" s="1" t="s">
        <v>2919</v>
      </c>
      <c r="C435" s="1" t="s">
        <v>434</v>
      </c>
      <c r="D435" s="2">
        <v>0</v>
      </c>
      <c r="E435" s="2">
        <v>2568.2199999999998</v>
      </c>
      <c r="F435" s="2">
        <v>2568.2199999999998</v>
      </c>
      <c r="G435" s="2">
        <v>0</v>
      </c>
    </row>
    <row r="436" spans="1:7">
      <c r="A436" s="1">
        <v>10000151</v>
      </c>
      <c r="B436" s="1" t="s">
        <v>2920</v>
      </c>
      <c r="C436" s="1" t="s">
        <v>434</v>
      </c>
      <c r="D436" s="2">
        <v>0</v>
      </c>
      <c r="E436" s="2">
        <v>28001.85</v>
      </c>
      <c r="F436" s="2">
        <v>28001.85</v>
      </c>
      <c r="G436" s="2">
        <v>0</v>
      </c>
    </row>
    <row r="437" spans="1:7">
      <c r="A437" s="1">
        <v>10000010</v>
      </c>
      <c r="B437" s="1" t="s">
        <v>2921</v>
      </c>
      <c r="C437" s="1" t="s">
        <v>434</v>
      </c>
      <c r="D437" s="2">
        <v>-528.52</v>
      </c>
      <c r="E437" s="2">
        <v>4096.91</v>
      </c>
      <c r="F437" s="2">
        <v>4096.91</v>
      </c>
      <c r="G437" s="2">
        <v>-528.52</v>
      </c>
    </row>
    <row r="438" spans="1:7">
      <c r="A438" s="1">
        <v>10000006</v>
      </c>
      <c r="B438" s="1" t="s">
        <v>2303</v>
      </c>
      <c r="C438" s="1" t="s">
        <v>434</v>
      </c>
      <c r="D438" s="2">
        <v>-1200310.22</v>
      </c>
      <c r="E438" s="2">
        <v>5879213.3200000003</v>
      </c>
      <c r="F438" s="2">
        <v>5595443.6299999999</v>
      </c>
      <c r="G438" s="2">
        <v>-916540.53</v>
      </c>
    </row>
    <row r="439" spans="1:7">
      <c r="A439" s="1">
        <v>10003054</v>
      </c>
      <c r="B439" s="1" t="s">
        <v>2922</v>
      </c>
      <c r="C439" s="1" t="s">
        <v>434</v>
      </c>
      <c r="D439" s="2">
        <v>0</v>
      </c>
      <c r="E439" s="2">
        <v>5435.63</v>
      </c>
      <c r="F439" s="2">
        <v>26927.24</v>
      </c>
      <c r="G439" s="2">
        <v>-21491.61</v>
      </c>
    </row>
    <row r="440" spans="1:7">
      <c r="A440" s="1">
        <v>10003005</v>
      </c>
      <c r="B440" s="1" t="s">
        <v>2923</v>
      </c>
      <c r="C440" s="1" t="s">
        <v>434</v>
      </c>
      <c r="D440" s="2">
        <v>-2493.69</v>
      </c>
      <c r="E440" s="2">
        <v>21866.2</v>
      </c>
      <c r="F440" s="2">
        <v>28394.93</v>
      </c>
      <c r="G440" s="2">
        <v>-9022.42</v>
      </c>
    </row>
    <row r="441" spans="1:7">
      <c r="A441" s="1">
        <v>10002989</v>
      </c>
      <c r="B441" s="1" t="s">
        <v>2924</v>
      </c>
      <c r="C441" s="1" t="s">
        <v>434</v>
      </c>
      <c r="D441" s="2">
        <v>-23539.95</v>
      </c>
      <c r="E441" s="2">
        <v>279261.05</v>
      </c>
      <c r="F441" s="2">
        <v>304345.42</v>
      </c>
      <c r="G441" s="2">
        <v>-48624.32</v>
      </c>
    </row>
    <row r="442" spans="1:7">
      <c r="A442" s="1">
        <v>10007926</v>
      </c>
      <c r="B442" s="1" t="s">
        <v>2925</v>
      </c>
      <c r="C442" s="1" t="s">
        <v>434</v>
      </c>
      <c r="D442" s="2">
        <v>-7718.73</v>
      </c>
      <c r="E442" s="2">
        <v>0</v>
      </c>
      <c r="F442" s="2">
        <v>0</v>
      </c>
      <c r="G442" s="2">
        <v>-7718.73</v>
      </c>
    </row>
    <row r="443" spans="1:7">
      <c r="A443" s="1">
        <v>10006844</v>
      </c>
      <c r="B443" s="1" t="s">
        <v>2926</v>
      </c>
      <c r="C443" s="1" t="s">
        <v>434</v>
      </c>
      <c r="D443" s="2">
        <v>-211.57</v>
      </c>
      <c r="E443" s="2">
        <v>5888.89</v>
      </c>
      <c r="F443" s="2">
        <v>5888.89</v>
      </c>
      <c r="G443" s="2">
        <v>-211.57</v>
      </c>
    </row>
    <row r="444" spans="1:7">
      <c r="A444" s="1">
        <v>10000014</v>
      </c>
      <c r="B444" s="1" t="s">
        <v>2305</v>
      </c>
      <c r="C444" s="1" t="s">
        <v>434</v>
      </c>
      <c r="D444" s="2">
        <v>-368627.12</v>
      </c>
      <c r="E444" s="2">
        <v>1065525.8500000001</v>
      </c>
      <c r="F444" s="2">
        <v>1061718.73</v>
      </c>
      <c r="G444" s="2">
        <v>-364820</v>
      </c>
    </row>
    <row r="445" spans="1:7">
      <c r="A445" s="1">
        <v>10002247</v>
      </c>
      <c r="B445" s="1" t="s">
        <v>2927</v>
      </c>
      <c r="C445" s="1" t="s">
        <v>434</v>
      </c>
      <c r="D445" s="2">
        <v>-3450</v>
      </c>
      <c r="E445" s="2">
        <v>9047.64</v>
      </c>
      <c r="F445" s="2">
        <v>5597.64</v>
      </c>
      <c r="G445" s="2">
        <v>0</v>
      </c>
    </row>
    <row r="446" spans="1:7">
      <c r="A446" s="1">
        <v>10007625</v>
      </c>
      <c r="B446" s="1" t="s">
        <v>2928</v>
      </c>
      <c r="C446" s="1" t="s">
        <v>434</v>
      </c>
      <c r="D446" s="2">
        <v>0</v>
      </c>
      <c r="E446" s="2">
        <v>25993.88</v>
      </c>
      <c r="F446" s="2">
        <v>25993.88</v>
      </c>
      <c r="G446" s="2">
        <v>0</v>
      </c>
    </row>
    <row r="447" spans="1:7">
      <c r="A447" s="1">
        <v>10002253</v>
      </c>
      <c r="B447" s="1" t="s">
        <v>2929</v>
      </c>
      <c r="C447" s="1" t="s">
        <v>434</v>
      </c>
      <c r="D447" s="2">
        <v>-1115</v>
      </c>
      <c r="E447" s="2">
        <v>13796.41</v>
      </c>
      <c r="F447" s="2">
        <v>12681.41</v>
      </c>
      <c r="G447" s="2">
        <v>0</v>
      </c>
    </row>
    <row r="448" spans="1:7">
      <c r="A448" s="1">
        <v>10006854</v>
      </c>
      <c r="B448" s="1" t="s">
        <v>2930</v>
      </c>
      <c r="C448" s="1" t="s">
        <v>434</v>
      </c>
      <c r="D448" s="2">
        <v>0</v>
      </c>
      <c r="E448" s="2">
        <v>972.4</v>
      </c>
      <c r="F448" s="2">
        <v>972.4</v>
      </c>
      <c r="G448" s="2">
        <v>0</v>
      </c>
    </row>
    <row r="449" spans="1:7">
      <c r="A449" s="1">
        <v>10006893</v>
      </c>
      <c r="B449" s="1" t="s">
        <v>2931</v>
      </c>
      <c r="C449" s="1" t="s">
        <v>437</v>
      </c>
      <c r="D449" s="2">
        <v>0</v>
      </c>
      <c r="E449" s="2">
        <v>1395</v>
      </c>
      <c r="F449" s="2">
        <v>1395</v>
      </c>
      <c r="G449" s="2">
        <v>0</v>
      </c>
    </row>
    <row r="450" spans="1:7">
      <c r="A450" s="1">
        <v>10003597</v>
      </c>
      <c r="B450" s="1" t="s">
        <v>2932</v>
      </c>
      <c r="C450" s="1" t="s">
        <v>437</v>
      </c>
      <c r="D450" s="2">
        <v>0</v>
      </c>
      <c r="E450" s="2">
        <v>880</v>
      </c>
      <c r="F450" s="2">
        <v>880</v>
      </c>
      <c r="G450" s="2">
        <v>0</v>
      </c>
    </row>
    <row r="451" spans="1:7">
      <c r="A451" s="1">
        <v>10003622</v>
      </c>
      <c r="B451" s="1" t="s">
        <v>2933</v>
      </c>
      <c r="C451" s="1" t="s">
        <v>437</v>
      </c>
      <c r="D451" s="2">
        <v>0</v>
      </c>
      <c r="E451" s="2">
        <v>1600</v>
      </c>
      <c r="F451" s="2">
        <v>1600</v>
      </c>
      <c r="G451" s="2">
        <v>0</v>
      </c>
    </row>
    <row r="452" spans="1:7">
      <c r="A452" s="1">
        <v>10003627</v>
      </c>
      <c r="B452" s="1" t="s">
        <v>2934</v>
      </c>
      <c r="C452" s="1" t="s">
        <v>437</v>
      </c>
      <c r="D452" s="2">
        <v>0</v>
      </c>
      <c r="E452" s="2">
        <v>1650</v>
      </c>
      <c r="F452" s="2">
        <v>1650</v>
      </c>
      <c r="G452" s="2">
        <v>0</v>
      </c>
    </row>
    <row r="453" spans="1:7">
      <c r="A453" s="1">
        <v>10003621</v>
      </c>
      <c r="B453" s="1" t="s">
        <v>2935</v>
      </c>
      <c r="C453" s="1" t="s">
        <v>437</v>
      </c>
      <c r="D453" s="2">
        <v>0</v>
      </c>
      <c r="E453" s="2">
        <v>720</v>
      </c>
      <c r="F453" s="2">
        <v>720</v>
      </c>
      <c r="G453" s="2">
        <v>0</v>
      </c>
    </row>
    <row r="454" spans="1:7">
      <c r="A454" s="1">
        <v>10003640</v>
      </c>
      <c r="B454" s="1" t="s">
        <v>2936</v>
      </c>
      <c r="C454" s="1" t="s">
        <v>437</v>
      </c>
      <c r="D454" s="2">
        <v>0</v>
      </c>
      <c r="E454" s="2">
        <v>3410</v>
      </c>
      <c r="F454" s="2">
        <v>3410</v>
      </c>
      <c r="G454" s="2">
        <v>0</v>
      </c>
    </row>
    <row r="455" spans="1:7">
      <c r="A455" s="1">
        <v>10003635</v>
      </c>
      <c r="B455" s="1" t="s">
        <v>2937</v>
      </c>
      <c r="C455" s="1" t="s">
        <v>437</v>
      </c>
      <c r="D455" s="2">
        <v>0</v>
      </c>
      <c r="E455" s="2">
        <v>400</v>
      </c>
      <c r="F455" s="2">
        <v>400</v>
      </c>
      <c r="G455" s="2">
        <v>0</v>
      </c>
    </row>
    <row r="456" spans="1:7">
      <c r="A456" s="1">
        <v>10003650</v>
      </c>
      <c r="B456" s="1" t="s">
        <v>2938</v>
      </c>
      <c r="C456" s="1" t="s">
        <v>437</v>
      </c>
      <c r="D456" s="2">
        <v>0</v>
      </c>
      <c r="E456" s="2">
        <v>600</v>
      </c>
      <c r="F456" s="2">
        <v>600</v>
      </c>
      <c r="G456" s="2">
        <v>0</v>
      </c>
    </row>
    <row r="457" spans="1:7">
      <c r="A457" s="1">
        <v>10003649</v>
      </c>
      <c r="B457" s="1" t="s">
        <v>2939</v>
      </c>
      <c r="C457" s="1" t="s">
        <v>437</v>
      </c>
      <c r="D457" s="2">
        <v>0</v>
      </c>
      <c r="E457" s="2">
        <v>420</v>
      </c>
      <c r="F457" s="2">
        <v>420</v>
      </c>
      <c r="G457" s="2">
        <v>0</v>
      </c>
    </row>
    <row r="458" spans="1:7">
      <c r="A458" s="1">
        <v>10007336</v>
      </c>
      <c r="B458" s="1" t="s">
        <v>2940</v>
      </c>
      <c r="C458" s="1" t="s">
        <v>437</v>
      </c>
      <c r="D458" s="2">
        <v>0</v>
      </c>
      <c r="E458" s="2">
        <v>5000</v>
      </c>
      <c r="F458" s="2">
        <v>5000</v>
      </c>
      <c r="G458" s="2">
        <v>0</v>
      </c>
    </row>
    <row r="459" spans="1:7">
      <c r="A459" s="1">
        <v>10007398</v>
      </c>
      <c r="B459" s="1" t="s">
        <v>2941</v>
      </c>
      <c r="C459" s="1" t="s">
        <v>437</v>
      </c>
      <c r="D459" s="2">
        <v>0</v>
      </c>
      <c r="E459" s="2">
        <v>1024.73</v>
      </c>
      <c r="F459" s="2">
        <v>1024.73</v>
      </c>
      <c r="G459" s="2">
        <v>0</v>
      </c>
    </row>
    <row r="460" spans="1:7">
      <c r="A460" s="1">
        <v>10003661</v>
      </c>
      <c r="B460" s="1" t="s">
        <v>2942</v>
      </c>
      <c r="C460" s="1" t="s">
        <v>437</v>
      </c>
      <c r="D460" s="2">
        <v>0</v>
      </c>
      <c r="E460" s="2">
        <v>1080</v>
      </c>
      <c r="F460" s="2">
        <v>1080</v>
      </c>
      <c r="G460" s="2">
        <v>0</v>
      </c>
    </row>
    <row r="461" spans="1:7">
      <c r="A461" s="1">
        <v>10003656</v>
      </c>
      <c r="B461" s="1" t="s">
        <v>2943</v>
      </c>
      <c r="C461" s="1" t="s">
        <v>437</v>
      </c>
      <c r="D461" s="2">
        <v>0</v>
      </c>
      <c r="E461" s="2">
        <v>1085</v>
      </c>
      <c r="F461" s="2">
        <v>1085</v>
      </c>
      <c r="G461" s="2">
        <v>0</v>
      </c>
    </row>
    <row r="462" spans="1:7">
      <c r="A462" s="1">
        <v>10003663</v>
      </c>
      <c r="B462" s="1" t="s">
        <v>2944</v>
      </c>
      <c r="C462" s="1" t="s">
        <v>437</v>
      </c>
      <c r="D462" s="2">
        <v>0</v>
      </c>
      <c r="E462" s="2">
        <v>9350</v>
      </c>
      <c r="F462" s="2">
        <v>9350</v>
      </c>
      <c r="G462" s="2">
        <v>0</v>
      </c>
    </row>
    <row r="463" spans="1:7">
      <c r="A463" s="1">
        <v>10003670</v>
      </c>
      <c r="B463" s="1" t="s">
        <v>2307</v>
      </c>
      <c r="C463" s="1" t="s">
        <v>437</v>
      </c>
      <c r="D463" s="2">
        <v>0</v>
      </c>
      <c r="E463" s="2">
        <v>1705</v>
      </c>
      <c r="F463" s="2">
        <v>1705</v>
      </c>
      <c r="G463" s="2">
        <v>0</v>
      </c>
    </row>
    <row r="464" spans="1:7">
      <c r="A464" s="1">
        <v>10003678</v>
      </c>
      <c r="B464" s="1" t="s">
        <v>2945</v>
      </c>
      <c r="C464" s="1" t="s">
        <v>437</v>
      </c>
      <c r="D464" s="2">
        <v>0</v>
      </c>
      <c r="E464" s="2">
        <v>1300</v>
      </c>
      <c r="F464" s="2">
        <v>1300</v>
      </c>
      <c r="G464" s="2">
        <v>0</v>
      </c>
    </row>
    <row r="465" spans="1:7">
      <c r="A465" s="1">
        <v>10000083</v>
      </c>
      <c r="B465" s="1" t="s">
        <v>2946</v>
      </c>
      <c r="C465" s="1" t="s">
        <v>434</v>
      </c>
      <c r="D465" s="2">
        <v>0</v>
      </c>
      <c r="E465" s="2">
        <v>210.9</v>
      </c>
      <c r="F465" s="2">
        <v>210.9</v>
      </c>
      <c r="G465" s="2">
        <v>0</v>
      </c>
    </row>
    <row r="466" spans="1:7">
      <c r="A466" s="1">
        <v>10006676</v>
      </c>
      <c r="B466" s="1" t="s">
        <v>2947</v>
      </c>
      <c r="C466" s="1" t="s">
        <v>565</v>
      </c>
      <c r="D466" s="2">
        <v>0</v>
      </c>
      <c r="E466" s="2">
        <v>1920</v>
      </c>
      <c r="F466" s="2">
        <v>1920</v>
      </c>
      <c r="G466" s="2">
        <v>0</v>
      </c>
    </row>
    <row r="467" spans="1:7">
      <c r="A467" s="1">
        <v>10007236</v>
      </c>
      <c r="B467" s="1" t="s">
        <v>2948</v>
      </c>
      <c r="C467" s="1" t="s">
        <v>437</v>
      </c>
      <c r="D467" s="2">
        <v>0</v>
      </c>
      <c r="E467" s="2">
        <v>1500</v>
      </c>
      <c r="F467" s="2">
        <v>1500</v>
      </c>
      <c r="G467" s="2">
        <v>0</v>
      </c>
    </row>
    <row r="468" spans="1:7">
      <c r="A468" s="1">
        <v>10007803</v>
      </c>
      <c r="B468" s="1" t="s">
        <v>2949</v>
      </c>
      <c r="C468" s="1" t="s">
        <v>437</v>
      </c>
      <c r="D468" s="2">
        <v>0</v>
      </c>
      <c r="E468" s="2">
        <v>200</v>
      </c>
      <c r="F468" s="2">
        <v>200</v>
      </c>
      <c r="G468" s="2">
        <v>0</v>
      </c>
    </row>
    <row r="469" spans="1:7">
      <c r="A469" s="1">
        <v>10007348</v>
      </c>
      <c r="B469" s="1" t="s">
        <v>2950</v>
      </c>
      <c r="C469" s="1" t="s">
        <v>437</v>
      </c>
      <c r="D469" s="2">
        <v>0</v>
      </c>
      <c r="E469" s="2">
        <v>80.52</v>
      </c>
      <c r="F469" s="2">
        <v>80.52</v>
      </c>
      <c r="G469" s="2">
        <v>0</v>
      </c>
    </row>
    <row r="470" spans="1:7">
      <c r="A470" s="1">
        <v>10003681</v>
      </c>
      <c r="B470" s="1" t="s">
        <v>2951</v>
      </c>
      <c r="C470" s="1" t="s">
        <v>437</v>
      </c>
      <c r="D470" s="2">
        <v>0</v>
      </c>
      <c r="E470" s="2">
        <v>495</v>
      </c>
      <c r="F470" s="2">
        <v>495</v>
      </c>
      <c r="G470" s="2">
        <v>0</v>
      </c>
    </row>
    <row r="471" spans="1:7">
      <c r="A471" s="1">
        <v>10006864</v>
      </c>
      <c r="B471" s="1" t="s">
        <v>2952</v>
      </c>
      <c r="C471" s="1" t="s">
        <v>437</v>
      </c>
      <c r="D471" s="2">
        <v>0</v>
      </c>
      <c r="E471" s="2">
        <v>600</v>
      </c>
      <c r="F471" s="2">
        <v>600</v>
      </c>
      <c r="G471" s="2">
        <v>0</v>
      </c>
    </row>
    <row r="472" spans="1:7">
      <c r="A472" s="1">
        <v>10003696</v>
      </c>
      <c r="B472" s="1" t="s">
        <v>2953</v>
      </c>
      <c r="C472" s="1" t="s">
        <v>437</v>
      </c>
      <c r="D472" s="2">
        <v>0</v>
      </c>
      <c r="E472" s="2">
        <v>1050</v>
      </c>
      <c r="F472" s="2">
        <v>1050</v>
      </c>
      <c r="G472" s="2">
        <v>0</v>
      </c>
    </row>
    <row r="473" spans="1:7">
      <c r="A473" s="1">
        <v>10007254</v>
      </c>
      <c r="B473" s="1" t="s">
        <v>2954</v>
      </c>
      <c r="C473" s="1" t="s">
        <v>437</v>
      </c>
      <c r="D473" s="2">
        <v>0</v>
      </c>
      <c r="E473" s="2">
        <v>155</v>
      </c>
      <c r="F473" s="2">
        <v>155</v>
      </c>
      <c r="G473" s="2">
        <v>0</v>
      </c>
    </row>
    <row r="474" spans="1:7">
      <c r="A474" s="1">
        <v>10003721</v>
      </c>
      <c r="B474" s="1" t="s">
        <v>2955</v>
      </c>
      <c r="C474" s="1" t="s">
        <v>437</v>
      </c>
      <c r="D474" s="2">
        <v>0</v>
      </c>
      <c r="E474" s="2">
        <v>1705</v>
      </c>
      <c r="F474" s="2">
        <v>1705</v>
      </c>
      <c r="G474" s="2">
        <v>0</v>
      </c>
    </row>
    <row r="475" spans="1:7">
      <c r="A475" s="1">
        <v>10003710</v>
      </c>
      <c r="B475" s="1" t="s">
        <v>2956</v>
      </c>
      <c r="C475" s="1" t="s">
        <v>437</v>
      </c>
      <c r="D475" s="2">
        <v>0</v>
      </c>
      <c r="E475" s="2">
        <v>1958</v>
      </c>
      <c r="F475" s="2">
        <v>1958</v>
      </c>
      <c r="G475" s="2">
        <v>0</v>
      </c>
    </row>
    <row r="476" spans="1:7">
      <c r="A476" s="1">
        <v>10002216</v>
      </c>
      <c r="B476" s="1" t="s">
        <v>2957</v>
      </c>
      <c r="C476" s="1" t="s">
        <v>434</v>
      </c>
      <c r="D476" s="2">
        <v>-500.2</v>
      </c>
      <c r="E476" s="2">
        <v>1500.6</v>
      </c>
      <c r="F476" s="2">
        <v>1000.4</v>
      </c>
      <c r="G476" s="2">
        <v>0</v>
      </c>
    </row>
    <row r="477" spans="1:7">
      <c r="A477" s="1">
        <v>10003764</v>
      </c>
      <c r="B477" s="1" t="s">
        <v>2958</v>
      </c>
      <c r="C477" s="1" t="s">
        <v>437</v>
      </c>
      <c r="D477" s="2">
        <v>0</v>
      </c>
      <c r="E477" s="2">
        <v>3440</v>
      </c>
      <c r="F477" s="2">
        <v>3440</v>
      </c>
      <c r="G477" s="2">
        <v>0</v>
      </c>
    </row>
    <row r="478" spans="1:7">
      <c r="A478" s="1">
        <v>10003617</v>
      </c>
      <c r="B478" s="1" t="s">
        <v>2959</v>
      </c>
      <c r="C478" s="1" t="s">
        <v>437</v>
      </c>
      <c r="D478" s="2">
        <v>0</v>
      </c>
      <c r="E478" s="2">
        <v>300</v>
      </c>
      <c r="F478" s="2">
        <v>300</v>
      </c>
      <c r="G478" s="2">
        <v>0</v>
      </c>
    </row>
    <row r="479" spans="1:7">
      <c r="A479" s="1">
        <v>10000029</v>
      </c>
      <c r="B479" s="1" t="s">
        <v>2960</v>
      </c>
      <c r="C479" s="1" t="s">
        <v>434</v>
      </c>
      <c r="D479" s="2">
        <v>0</v>
      </c>
      <c r="E479" s="2">
        <v>568</v>
      </c>
      <c r="F479" s="2">
        <v>568</v>
      </c>
      <c r="G479" s="2">
        <v>0</v>
      </c>
    </row>
    <row r="480" spans="1:7">
      <c r="A480" s="1">
        <v>10007940</v>
      </c>
      <c r="B480" s="1" t="s">
        <v>2961</v>
      </c>
      <c r="C480" s="1" t="s">
        <v>445</v>
      </c>
      <c r="D480" s="2">
        <v>-173.63</v>
      </c>
      <c r="E480" s="2">
        <v>0</v>
      </c>
      <c r="F480" s="2">
        <v>0</v>
      </c>
      <c r="G480" s="2">
        <v>-173.63</v>
      </c>
    </row>
    <row r="481" spans="1:7">
      <c r="A481" s="1">
        <v>10007241</v>
      </c>
      <c r="B481" s="1" t="s">
        <v>2962</v>
      </c>
      <c r="C481" s="1" t="s">
        <v>445</v>
      </c>
      <c r="D481" s="2">
        <v>0</v>
      </c>
      <c r="E481" s="2">
        <v>2500</v>
      </c>
      <c r="F481" s="2">
        <v>2500</v>
      </c>
      <c r="G481" s="2">
        <v>0</v>
      </c>
    </row>
    <row r="482" spans="1:7">
      <c r="A482" s="1">
        <v>10003613</v>
      </c>
      <c r="B482" s="1" t="s">
        <v>2963</v>
      </c>
      <c r="C482" s="1" t="s">
        <v>437</v>
      </c>
      <c r="D482" s="2">
        <v>0</v>
      </c>
      <c r="E482" s="2">
        <v>2200</v>
      </c>
      <c r="F482" s="2">
        <v>2200</v>
      </c>
      <c r="G482" s="2">
        <v>0</v>
      </c>
    </row>
    <row r="483" spans="1:7">
      <c r="A483" s="1">
        <v>10003686</v>
      </c>
      <c r="B483" s="1" t="s">
        <v>2964</v>
      </c>
      <c r="C483" s="1" t="s">
        <v>437</v>
      </c>
      <c r="D483" s="2">
        <v>0</v>
      </c>
      <c r="E483" s="2">
        <v>212</v>
      </c>
      <c r="F483" s="2">
        <v>212</v>
      </c>
      <c r="G483" s="2">
        <v>0</v>
      </c>
    </row>
    <row r="484" spans="1:7">
      <c r="A484" s="1">
        <v>10000147</v>
      </c>
      <c r="B484" s="1" t="s">
        <v>2965</v>
      </c>
      <c r="C484" s="1" t="s">
        <v>434</v>
      </c>
      <c r="D484" s="2">
        <v>0</v>
      </c>
      <c r="E484" s="2">
        <v>30</v>
      </c>
      <c r="F484" s="2">
        <v>30</v>
      </c>
      <c r="G484" s="2">
        <v>0</v>
      </c>
    </row>
    <row r="485" spans="1:7">
      <c r="A485" s="1">
        <v>10007418</v>
      </c>
      <c r="B485" s="1" t="s">
        <v>2966</v>
      </c>
      <c r="C485" s="1" t="s">
        <v>437</v>
      </c>
      <c r="D485" s="2">
        <v>0</v>
      </c>
      <c r="E485" s="2">
        <v>700</v>
      </c>
      <c r="F485" s="2">
        <v>700</v>
      </c>
      <c r="G485" s="2">
        <v>0</v>
      </c>
    </row>
    <row r="486" spans="1:7">
      <c r="A486" s="1">
        <v>10003072</v>
      </c>
      <c r="B486" s="1" t="s">
        <v>2967</v>
      </c>
      <c r="C486" s="1" t="s">
        <v>434</v>
      </c>
      <c r="D486" s="2">
        <v>0</v>
      </c>
      <c r="E486" s="2">
        <v>37551.26</v>
      </c>
      <c r="F486" s="2">
        <v>49368.52</v>
      </c>
      <c r="G486" s="2">
        <v>-11817.26</v>
      </c>
    </row>
    <row r="487" spans="1:7">
      <c r="A487" s="1">
        <v>10003680</v>
      </c>
      <c r="B487" s="1" t="s">
        <v>2968</v>
      </c>
      <c r="C487" s="1" t="s">
        <v>437</v>
      </c>
      <c r="D487" s="2">
        <v>0</v>
      </c>
      <c r="E487" s="2">
        <v>400</v>
      </c>
      <c r="F487" s="2">
        <v>400</v>
      </c>
      <c r="G487" s="2">
        <v>0</v>
      </c>
    </row>
    <row r="488" spans="1:7">
      <c r="A488" s="1">
        <v>10007355</v>
      </c>
      <c r="B488" s="1" t="s">
        <v>2969</v>
      </c>
      <c r="C488" s="1" t="s">
        <v>437</v>
      </c>
      <c r="D488" s="2">
        <v>0</v>
      </c>
      <c r="E488" s="2">
        <v>790</v>
      </c>
      <c r="F488" s="2">
        <v>790</v>
      </c>
      <c r="G488" s="2">
        <v>0</v>
      </c>
    </row>
    <row r="489" spans="1:7">
      <c r="A489" s="1">
        <v>10003717</v>
      </c>
      <c r="B489" s="1" t="s">
        <v>2970</v>
      </c>
      <c r="C489" s="1" t="s">
        <v>437</v>
      </c>
      <c r="D489" s="2">
        <v>0</v>
      </c>
      <c r="E489" s="2">
        <v>1482.61</v>
      </c>
      <c r="F489" s="2">
        <v>1482.61</v>
      </c>
      <c r="G489" s="2">
        <v>0</v>
      </c>
    </row>
    <row r="490" spans="1:7">
      <c r="A490" s="1">
        <v>10007619</v>
      </c>
      <c r="B490" s="1" t="s">
        <v>2971</v>
      </c>
      <c r="C490" s="1" t="s">
        <v>434</v>
      </c>
      <c r="D490" s="2">
        <v>0</v>
      </c>
      <c r="E490" s="2">
        <v>165</v>
      </c>
      <c r="F490" s="2">
        <v>915</v>
      </c>
      <c r="G490" s="2">
        <v>-750</v>
      </c>
    </row>
    <row r="491" spans="1:7">
      <c r="A491" s="1">
        <v>10003826</v>
      </c>
      <c r="B491" s="1" t="s">
        <v>2972</v>
      </c>
      <c r="C491" s="1" t="s">
        <v>437</v>
      </c>
      <c r="D491" s="2">
        <v>0</v>
      </c>
      <c r="E491" s="2">
        <v>1085</v>
      </c>
      <c r="F491" s="2">
        <v>1085</v>
      </c>
      <c r="G491" s="2">
        <v>0</v>
      </c>
    </row>
    <row r="492" spans="1:7">
      <c r="A492" s="1">
        <v>10003876</v>
      </c>
      <c r="B492" s="1" t="s">
        <v>2973</v>
      </c>
      <c r="C492" s="1" t="s">
        <v>437</v>
      </c>
      <c r="D492" s="2">
        <v>0</v>
      </c>
      <c r="E492" s="2">
        <v>1155</v>
      </c>
      <c r="F492" s="2">
        <v>1155</v>
      </c>
      <c r="G492" s="2">
        <v>0</v>
      </c>
    </row>
    <row r="493" spans="1:7">
      <c r="A493" s="1">
        <v>10003877</v>
      </c>
      <c r="B493" s="1" t="s">
        <v>2974</v>
      </c>
      <c r="C493" s="1" t="s">
        <v>437</v>
      </c>
      <c r="D493" s="2">
        <v>0</v>
      </c>
      <c r="E493" s="2">
        <v>2750</v>
      </c>
      <c r="F493" s="2">
        <v>2750</v>
      </c>
      <c r="G493" s="2">
        <v>0</v>
      </c>
    </row>
    <row r="494" spans="1:7">
      <c r="A494" s="1">
        <v>10007310</v>
      </c>
      <c r="B494" s="1" t="s">
        <v>2975</v>
      </c>
      <c r="C494" s="1" t="s">
        <v>437</v>
      </c>
      <c r="D494" s="2">
        <v>0</v>
      </c>
      <c r="E494" s="2">
        <v>1100</v>
      </c>
      <c r="F494" s="2">
        <v>1100</v>
      </c>
      <c r="G494" s="2">
        <v>0</v>
      </c>
    </row>
    <row r="495" spans="1:7">
      <c r="A495" s="1">
        <v>10003895</v>
      </c>
      <c r="B495" s="1" t="s">
        <v>2976</v>
      </c>
      <c r="C495" s="1" t="s">
        <v>437</v>
      </c>
      <c r="D495" s="2">
        <v>0</v>
      </c>
      <c r="E495" s="2">
        <v>465</v>
      </c>
      <c r="F495" s="2">
        <v>465</v>
      </c>
      <c r="G495" s="2">
        <v>0</v>
      </c>
    </row>
    <row r="496" spans="1:7">
      <c r="A496" s="1">
        <v>10003894</v>
      </c>
      <c r="B496" s="1" t="s">
        <v>2977</v>
      </c>
      <c r="C496" s="1" t="s">
        <v>437</v>
      </c>
      <c r="D496" s="2">
        <v>0</v>
      </c>
      <c r="E496" s="2">
        <v>2100</v>
      </c>
      <c r="F496" s="2">
        <v>2100</v>
      </c>
      <c r="G496" s="2">
        <v>0</v>
      </c>
    </row>
    <row r="497" spans="1:7">
      <c r="A497" s="1">
        <v>10003853</v>
      </c>
      <c r="B497" s="1" t="s">
        <v>2978</v>
      </c>
      <c r="C497" s="1" t="s">
        <v>437</v>
      </c>
      <c r="D497" s="2">
        <v>0</v>
      </c>
      <c r="E497" s="2">
        <v>775</v>
      </c>
      <c r="F497" s="2">
        <v>775</v>
      </c>
      <c r="G497" s="2">
        <v>0</v>
      </c>
    </row>
    <row r="498" spans="1:7">
      <c r="A498" s="1">
        <v>10003766</v>
      </c>
      <c r="B498" s="1" t="s">
        <v>2979</v>
      </c>
      <c r="C498" s="1" t="s">
        <v>437</v>
      </c>
      <c r="D498" s="2">
        <v>0</v>
      </c>
      <c r="E498" s="2">
        <v>12000</v>
      </c>
      <c r="F498" s="2">
        <v>12000</v>
      </c>
      <c r="G498" s="2">
        <v>0</v>
      </c>
    </row>
    <row r="499" spans="1:7">
      <c r="A499" s="1">
        <v>10003834</v>
      </c>
      <c r="B499" s="1" t="s">
        <v>2980</v>
      </c>
      <c r="C499" s="1" t="s">
        <v>437</v>
      </c>
      <c r="D499" s="2">
        <v>0</v>
      </c>
      <c r="E499" s="2">
        <v>3319</v>
      </c>
      <c r="F499" s="2">
        <v>3319</v>
      </c>
      <c r="G499" s="2">
        <v>0</v>
      </c>
    </row>
    <row r="500" spans="1:7">
      <c r="A500" s="1">
        <v>10007917</v>
      </c>
      <c r="B500" s="1" t="s">
        <v>2981</v>
      </c>
      <c r="C500" s="1" t="s">
        <v>434</v>
      </c>
      <c r="D500" s="2">
        <v>-156</v>
      </c>
      <c r="E500" s="2">
        <v>0</v>
      </c>
      <c r="F500" s="2">
        <v>0</v>
      </c>
      <c r="G500" s="2">
        <v>-156</v>
      </c>
    </row>
    <row r="501" spans="1:7">
      <c r="A501" s="1">
        <v>10003034</v>
      </c>
      <c r="B501" s="1" t="s">
        <v>2982</v>
      </c>
      <c r="C501" s="1" t="s">
        <v>434</v>
      </c>
      <c r="D501" s="2">
        <v>0</v>
      </c>
      <c r="E501" s="2">
        <v>52685.01</v>
      </c>
      <c r="F501" s="2">
        <v>66185.009999999995</v>
      </c>
      <c r="G501" s="2">
        <v>-13500</v>
      </c>
    </row>
    <row r="502" spans="1:7">
      <c r="A502" s="1">
        <v>10007711</v>
      </c>
      <c r="B502" s="1" t="s">
        <v>2983</v>
      </c>
      <c r="C502" s="1" t="s">
        <v>434</v>
      </c>
      <c r="D502" s="2">
        <v>0</v>
      </c>
      <c r="E502" s="2">
        <v>5070.45</v>
      </c>
      <c r="F502" s="2">
        <v>5070.45</v>
      </c>
      <c r="G502" s="2">
        <v>0</v>
      </c>
    </row>
    <row r="503" spans="1:7">
      <c r="A503" s="1">
        <v>10003856</v>
      </c>
      <c r="B503" s="1" t="s">
        <v>2984</v>
      </c>
      <c r="C503" s="1" t="s">
        <v>437</v>
      </c>
      <c r="D503" s="2">
        <v>0</v>
      </c>
      <c r="E503" s="2">
        <v>207.94</v>
      </c>
      <c r="F503" s="2">
        <v>207.94</v>
      </c>
      <c r="G503" s="2">
        <v>0</v>
      </c>
    </row>
    <row r="504" spans="1:7">
      <c r="A504" s="1">
        <v>10003787</v>
      </c>
      <c r="B504" s="1" t="s">
        <v>2985</v>
      </c>
      <c r="C504" s="1" t="s">
        <v>437</v>
      </c>
      <c r="D504" s="2">
        <v>0</v>
      </c>
      <c r="E504" s="2">
        <v>902</v>
      </c>
      <c r="F504" s="2">
        <v>902</v>
      </c>
      <c r="G504" s="2">
        <v>0</v>
      </c>
    </row>
    <row r="505" spans="1:7">
      <c r="A505" s="1">
        <v>10007325</v>
      </c>
      <c r="B505" s="1" t="s">
        <v>2986</v>
      </c>
      <c r="C505" s="1" t="s">
        <v>437</v>
      </c>
      <c r="D505" s="2">
        <v>0</v>
      </c>
      <c r="E505" s="2">
        <v>500</v>
      </c>
      <c r="F505" s="2">
        <v>500</v>
      </c>
      <c r="G505" s="2">
        <v>0</v>
      </c>
    </row>
    <row r="506" spans="1:7">
      <c r="A506" s="1">
        <v>10007497</v>
      </c>
      <c r="B506" s="1" t="s">
        <v>2987</v>
      </c>
      <c r="C506" s="1" t="s">
        <v>437</v>
      </c>
      <c r="D506" s="2">
        <v>0</v>
      </c>
      <c r="E506" s="2">
        <v>61.6</v>
      </c>
      <c r="F506" s="2">
        <v>61.6</v>
      </c>
      <c r="G506" s="2">
        <v>0</v>
      </c>
    </row>
    <row r="507" spans="1:7">
      <c r="A507" s="1">
        <v>10003798</v>
      </c>
      <c r="B507" s="1" t="s">
        <v>2988</v>
      </c>
      <c r="C507" s="1" t="s">
        <v>437</v>
      </c>
      <c r="D507" s="2">
        <v>0</v>
      </c>
      <c r="E507" s="2">
        <v>500</v>
      </c>
      <c r="F507" s="2">
        <v>500</v>
      </c>
      <c r="G507" s="2">
        <v>0</v>
      </c>
    </row>
    <row r="508" spans="1:7">
      <c r="A508" s="1">
        <v>10003872</v>
      </c>
      <c r="B508" s="1" t="s">
        <v>2989</v>
      </c>
      <c r="C508" s="1" t="s">
        <v>437</v>
      </c>
      <c r="D508" s="2">
        <v>0</v>
      </c>
      <c r="E508" s="2">
        <v>100</v>
      </c>
      <c r="F508" s="2">
        <v>100</v>
      </c>
      <c r="G508" s="2">
        <v>0</v>
      </c>
    </row>
    <row r="509" spans="1:7">
      <c r="A509" s="1">
        <v>10006048</v>
      </c>
      <c r="B509" s="1" t="s">
        <v>2990</v>
      </c>
      <c r="C509" s="1" t="s">
        <v>437</v>
      </c>
      <c r="D509" s="2">
        <v>0</v>
      </c>
      <c r="E509" s="2">
        <v>2200</v>
      </c>
      <c r="F509" s="2">
        <v>2200</v>
      </c>
      <c r="G509" s="2">
        <v>0</v>
      </c>
    </row>
    <row r="510" spans="1:7">
      <c r="A510" s="1">
        <v>10003897</v>
      </c>
      <c r="B510" s="1" t="s">
        <v>2991</v>
      </c>
      <c r="C510" s="1" t="s">
        <v>437</v>
      </c>
      <c r="D510" s="2">
        <v>0</v>
      </c>
      <c r="E510" s="2">
        <v>420</v>
      </c>
      <c r="F510" s="2">
        <v>420</v>
      </c>
      <c r="G510" s="2">
        <v>0</v>
      </c>
    </row>
    <row r="511" spans="1:7">
      <c r="A511" s="1">
        <v>10003880</v>
      </c>
      <c r="B511" s="1" t="s">
        <v>2992</v>
      </c>
      <c r="C511" s="1" t="s">
        <v>437</v>
      </c>
      <c r="D511" s="2">
        <v>0</v>
      </c>
      <c r="E511" s="2">
        <v>3290</v>
      </c>
      <c r="F511" s="2">
        <v>3290</v>
      </c>
      <c r="G511" s="2">
        <v>0</v>
      </c>
    </row>
    <row r="512" spans="1:7">
      <c r="A512" s="1">
        <v>10006035</v>
      </c>
      <c r="B512" s="1" t="s">
        <v>2993</v>
      </c>
      <c r="C512" s="1" t="s">
        <v>434</v>
      </c>
      <c r="D512" s="2">
        <v>-4407.04</v>
      </c>
      <c r="E512" s="2">
        <v>25217.26</v>
      </c>
      <c r="F512" s="2">
        <v>34214.03</v>
      </c>
      <c r="G512" s="2">
        <v>-13403.81</v>
      </c>
    </row>
    <row r="513" spans="1:7">
      <c r="A513" s="1">
        <v>10003793</v>
      </c>
      <c r="B513" s="1" t="s">
        <v>2994</v>
      </c>
      <c r="C513" s="1" t="s">
        <v>437</v>
      </c>
      <c r="D513" s="2">
        <v>0</v>
      </c>
      <c r="E513" s="2">
        <v>9200</v>
      </c>
      <c r="F513" s="2">
        <v>9200</v>
      </c>
      <c r="G513" s="2">
        <v>0</v>
      </c>
    </row>
    <row r="514" spans="1:7">
      <c r="A514" s="1">
        <v>10003816</v>
      </c>
      <c r="B514" s="1" t="s">
        <v>2995</v>
      </c>
      <c r="C514" s="1" t="s">
        <v>437</v>
      </c>
      <c r="D514" s="2">
        <v>0</v>
      </c>
      <c r="E514" s="2">
        <v>167.36</v>
      </c>
      <c r="F514" s="2">
        <v>167.36</v>
      </c>
      <c r="G514" s="2">
        <v>0</v>
      </c>
    </row>
    <row r="515" spans="1:7">
      <c r="A515" s="1">
        <v>10003818</v>
      </c>
      <c r="B515" s="1" t="s">
        <v>2996</v>
      </c>
      <c r="C515" s="1" t="s">
        <v>437</v>
      </c>
      <c r="D515" s="2">
        <v>0</v>
      </c>
      <c r="E515" s="2">
        <v>1600</v>
      </c>
      <c r="F515" s="2">
        <v>1600</v>
      </c>
      <c r="G515" s="2">
        <v>0</v>
      </c>
    </row>
    <row r="516" spans="1:7">
      <c r="A516" s="1">
        <v>10003833</v>
      </c>
      <c r="B516" s="1" t="s">
        <v>2997</v>
      </c>
      <c r="C516" s="1" t="s">
        <v>437</v>
      </c>
      <c r="D516" s="2">
        <v>0</v>
      </c>
      <c r="E516" s="2">
        <v>2700</v>
      </c>
      <c r="F516" s="2">
        <v>2700</v>
      </c>
      <c r="G516" s="2">
        <v>0</v>
      </c>
    </row>
    <row r="517" spans="1:7">
      <c r="A517" s="1">
        <v>10003889</v>
      </c>
      <c r="B517" s="1" t="s">
        <v>2998</v>
      </c>
      <c r="C517" s="1" t="s">
        <v>437</v>
      </c>
      <c r="D517" s="2">
        <v>0</v>
      </c>
      <c r="E517" s="2">
        <v>2280</v>
      </c>
      <c r="F517" s="2">
        <v>2280</v>
      </c>
      <c r="G517" s="2">
        <v>0</v>
      </c>
    </row>
    <row r="518" spans="1:7">
      <c r="A518" s="1">
        <v>10003902</v>
      </c>
      <c r="B518" s="1" t="s">
        <v>2999</v>
      </c>
      <c r="C518" s="1" t="s">
        <v>437</v>
      </c>
      <c r="D518" s="2">
        <v>0</v>
      </c>
      <c r="E518" s="2">
        <v>1650</v>
      </c>
      <c r="F518" s="2">
        <v>1650</v>
      </c>
      <c r="G518" s="2">
        <v>0</v>
      </c>
    </row>
    <row r="519" spans="1:7">
      <c r="A519" s="1">
        <v>10003903</v>
      </c>
      <c r="B519" s="1" t="s">
        <v>3000</v>
      </c>
      <c r="C519" s="1" t="s">
        <v>437</v>
      </c>
      <c r="D519" s="2">
        <v>0</v>
      </c>
      <c r="E519" s="2">
        <v>1650</v>
      </c>
      <c r="F519" s="2">
        <v>1650</v>
      </c>
      <c r="G519" s="2">
        <v>0</v>
      </c>
    </row>
    <row r="520" spans="1:7">
      <c r="A520" s="1">
        <v>10003914</v>
      </c>
      <c r="B520" s="1" t="s">
        <v>3001</v>
      </c>
      <c r="C520" s="1" t="s">
        <v>437</v>
      </c>
      <c r="D520" s="2">
        <v>0</v>
      </c>
      <c r="E520" s="2">
        <v>1440</v>
      </c>
      <c r="F520" s="2">
        <v>1440</v>
      </c>
      <c r="G520" s="2">
        <v>0</v>
      </c>
    </row>
    <row r="521" spans="1:7">
      <c r="A521" s="1">
        <v>10003915</v>
      </c>
      <c r="B521" s="1" t="s">
        <v>3002</v>
      </c>
      <c r="C521" s="1" t="s">
        <v>437</v>
      </c>
      <c r="D521" s="2">
        <v>0</v>
      </c>
      <c r="E521" s="2">
        <v>2100</v>
      </c>
      <c r="F521" s="2">
        <v>2100</v>
      </c>
      <c r="G521" s="2">
        <v>0</v>
      </c>
    </row>
    <row r="522" spans="1:7">
      <c r="A522" s="1">
        <v>10003770</v>
      </c>
      <c r="B522" s="1" t="s">
        <v>3003</v>
      </c>
      <c r="C522" s="1" t="s">
        <v>437</v>
      </c>
      <c r="D522" s="2">
        <v>0</v>
      </c>
      <c r="E522" s="2">
        <v>3410</v>
      </c>
      <c r="F522" s="2">
        <v>3410</v>
      </c>
      <c r="G522" s="2">
        <v>0</v>
      </c>
    </row>
    <row r="523" spans="1:7">
      <c r="A523" s="1">
        <v>10003769</v>
      </c>
      <c r="B523" s="1" t="s">
        <v>3004</v>
      </c>
      <c r="C523" s="1" t="s">
        <v>437</v>
      </c>
      <c r="D523" s="2">
        <v>0</v>
      </c>
      <c r="E523" s="2">
        <v>5360</v>
      </c>
      <c r="F523" s="2">
        <v>5360</v>
      </c>
      <c r="G523" s="2">
        <v>0</v>
      </c>
    </row>
    <row r="524" spans="1:7">
      <c r="A524" s="1">
        <v>10006948</v>
      </c>
      <c r="B524" s="1" t="s">
        <v>3005</v>
      </c>
      <c r="C524" s="1" t="s">
        <v>437</v>
      </c>
      <c r="D524" s="2">
        <v>0</v>
      </c>
      <c r="E524" s="2">
        <v>500</v>
      </c>
      <c r="F524" s="2">
        <v>500</v>
      </c>
      <c r="G524" s="2">
        <v>0</v>
      </c>
    </row>
    <row r="525" spans="1:7">
      <c r="A525" s="1">
        <v>10007778</v>
      </c>
      <c r="B525" s="1" t="s">
        <v>3006</v>
      </c>
      <c r="C525" s="1" t="s">
        <v>437</v>
      </c>
      <c r="D525" s="2">
        <v>0</v>
      </c>
      <c r="E525" s="2">
        <v>120</v>
      </c>
      <c r="F525" s="2">
        <v>120</v>
      </c>
      <c r="G525" s="2">
        <v>0</v>
      </c>
    </row>
    <row r="526" spans="1:7">
      <c r="A526" s="1">
        <v>10003887</v>
      </c>
      <c r="B526" s="1" t="s">
        <v>3007</v>
      </c>
      <c r="C526" s="1" t="s">
        <v>437</v>
      </c>
      <c r="D526" s="2">
        <v>0</v>
      </c>
      <c r="E526" s="2">
        <v>2480</v>
      </c>
      <c r="F526" s="2">
        <v>2480</v>
      </c>
      <c r="G526" s="2">
        <v>0</v>
      </c>
    </row>
    <row r="527" spans="1:7">
      <c r="A527" s="1">
        <v>10003813</v>
      </c>
      <c r="B527" s="1" t="s">
        <v>3008</v>
      </c>
      <c r="C527" s="1" t="s">
        <v>437</v>
      </c>
      <c r="D527" s="2">
        <v>0</v>
      </c>
      <c r="E527" s="2">
        <v>500</v>
      </c>
      <c r="F527" s="2">
        <v>500</v>
      </c>
      <c r="G527" s="2">
        <v>0</v>
      </c>
    </row>
    <row r="528" spans="1:7">
      <c r="A528" s="1">
        <v>10003815</v>
      </c>
      <c r="B528" s="1" t="s">
        <v>3009</v>
      </c>
      <c r="C528" s="1" t="s">
        <v>437</v>
      </c>
      <c r="D528" s="2">
        <v>0</v>
      </c>
      <c r="E528" s="2">
        <v>125</v>
      </c>
      <c r="F528" s="2">
        <v>125</v>
      </c>
      <c r="G528" s="2">
        <v>0</v>
      </c>
    </row>
    <row r="529" spans="1:7">
      <c r="A529" s="1">
        <v>10007328</v>
      </c>
      <c r="B529" s="1" t="s">
        <v>3010</v>
      </c>
      <c r="C529" s="1" t="s">
        <v>437</v>
      </c>
      <c r="D529" s="2">
        <v>0</v>
      </c>
      <c r="E529" s="2">
        <v>150</v>
      </c>
      <c r="F529" s="2">
        <v>150</v>
      </c>
      <c r="G529" s="2">
        <v>0</v>
      </c>
    </row>
    <row r="530" spans="1:7">
      <c r="A530" s="1">
        <v>10003907</v>
      </c>
      <c r="B530" s="1" t="s">
        <v>3011</v>
      </c>
      <c r="C530" s="1" t="s">
        <v>437</v>
      </c>
      <c r="D530" s="2">
        <v>0</v>
      </c>
      <c r="E530" s="2">
        <v>6300</v>
      </c>
      <c r="F530" s="2">
        <v>6300</v>
      </c>
      <c r="G530" s="2">
        <v>0</v>
      </c>
    </row>
    <row r="531" spans="1:7">
      <c r="A531" s="1">
        <v>10003909</v>
      </c>
      <c r="B531" s="1" t="s">
        <v>3012</v>
      </c>
      <c r="C531" s="1" t="s">
        <v>437</v>
      </c>
      <c r="D531" s="2">
        <v>0</v>
      </c>
      <c r="E531" s="2">
        <v>200</v>
      </c>
      <c r="F531" s="2">
        <v>200</v>
      </c>
      <c r="G531" s="2">
        <v>0</v>
      </c>
    </row>
    <row r="532" spans="1:7">
      <c r="A532" s="1">
        <v>10003778</v>
      </c>
      <c r="B532" s="1" t="s">
        <v>3013</v>
      </c>
      <c r="C532" s="1" t="s">
        <v>437</v>
      </c>
      <c r="D532" s="2">
        <v>0</v>
      </c>
      <c r="E532" s="2">
        <v>1705</v>
      </c>
      <c r="F532" s="2">
        <v>1705</v>
      </c>
      <c r="G532" s="2">
        <v>0</v>
      </c>
    </row>
    <row r="533" spans="1:7">
      <c r="A533" s="1">
        <v>10006818</v>
      </c>
      <c r="B533" s="1" t="s">
        <v>3014</v>
      </c>
      <c r="C533" s="1" t="s">
        <v>437</v>
      </c>
      <c r="D533" s="2">
        <v>0</v>
      </c>
      <c r="E533" s="2">
        <v>1650</v>
      </c>
      <c r="F533" s="2">
        <v>1650</v>
      </c>
      <c r="G533" s="2">
        <v>0</v>
      </c>
    </row>
    <row r="534" spans="1:7">
      <c r="A534" s="1">
        <v>10006952</v>
      </c>
      <c r="B534" s="1" t="s">
        <v>3015</v>
      </c>
      <c r="C534" s="1" t="s">
        <v>437</v>
      </c>
      <c r="D534" s="2">
        <v>0</v>
      </c>
      <c r="E534" s="2">
        <v>465</v>
      </c>
      <c r="F534" s="2">
        <v>465</v>
      </c>
      <c r="G534" s="2">
        <v>0</v>
      </c>
    </row>
    <row r="535" spans="1:7">
      <c r="A535" s="1">
        <v>10003858</v>
      </c>
      <c r="B535" s="1" t="s">
        <v>3016</v>
      </c>
      <c r="C535" s="1" t="s">
        <v>437</v>
      </c>
      <c r="D535" s="2">
        <v>0</v>
      </c>
      <c r="E535" s="2">
        <v>7150</v>
      </c>
      <c r="F535" s="2">
        <v>7150</v>
      </c>
      <c r="G535" s="2">
        <v>0</v>
      </c>
    </row>
    <row r="536" spans="1:7">
      <c r="A536" s="1">
        <v>10000148</v>
      </c>
      <c r="B536" s="1" t="s">
        <v>3017</v>
      </c>
      <c r="C536" s="1" t="s">
        <v>445</v>
      </c>
      <c r="D536" s="2">
        <v>0</v>
      </c>
      <c r="E536" s="2">
        <v>41000</v>
      </c>
      <c r="F536" s="2">
        <v>61931.08</v>
      </c>
      <c r="G536" s="2">
        <v>-20931.080000000002</v>
      </c>
    </row>
    <row r="537" spans="1:7">
      <c r="A537" s="1">
        <v>10007535</v>
      </c>
      <c r="B537" s="1" t="s">
        <v>3018</v>
      </c>
      <c r="C537" s="1" t="s">
        <v>434</v>
      </c>
      <c r="D537" s="2">
        <v>0</v>
      </c>
      <c r="E537" s="2">
        <v>62.9</v>
      </c>
      <c r="F537" s="2">
        <v>62.9</v>
      </c>
      <c r="G537" s="2">
        <v>0</v>
      </c>
    </row>
    <row r="538" spans="1:7">
      <c r="A538" s="1">
        <v>10002956</v>
      </c>
      <c r="B538" s="1" t="s">
        <v>3019</v>
      </c>
      <c r="C538" s="1" t="s">
        <v>434</v>
      </c>
      <c r="D538" s="2">
        <v>0</v>
      </c>
      <c r="E538" s="2">
        <v>7015</v>
      </c>
      <c r="F538" s="2">
        <v>7015</v>
      </c>
      <c r="G538" s="2">
        <v>0</v>
      </c>
    </row>
    <row r="539" spans="1:7">
      <c r="A539" s="1">
        <v>10003033</v>
      </c>
      <c r="B539" s="1" t="s">
        <v>3020</v>
      </c>
      <c r="C539" s="1" t="s">
        <v>437</v>
      </c>
      <c r="D539" s="2">
        <v>-1076.0999999999999</v>
      </c>
      <c r="E539" s="2">
        <v>1540.89</v>
      </c>
      <c r="F539" s="2">
        <v>235.71</v>
      </c>
      <c r="G539" s="2">
        <v>229.08</v>
      </c>
    </row>
    <row r="540" spans="1:7">
      <c r="A540" s="1">
        <v>10007602</v>
      </c>
      <c r="B540" s="1" t="s">
        <v>3021</v>
      </c>
      <c r="C540" s="1" t="s">
        <v>434</v>
      </c>
      <c r="D540" s="2">
        <v>0</v>
      </c>
      <c r="E540" s="2">
        <v>352</v>
      </c>
      <c r="F540" s="2">
        <v>1952</v>
      </c>
      <c r="G540" s="2">
        <v>-1600</v>
      </c>
    </row>
    <row r="541" spans="1:7">
      <c r="A541" s="1">
        <v>10000049</v>
      </c>
      <c r="B541" s="1" t="s">
        <v>3022</v>
      </c>
      <c r="C541" s="1" t="s">
        <v>434</v>
      </c>
      <c r="D541" s="2">
        <v>0</v>
      </c>
      <c r="E541" s="2">
        <v>1065.02</v>
      </c>
      <c r="F541" s="2">
        <v>5906.02</v>
      </c>
      <c r="G541" s="2">
        <v>-4841</v>
      </c>
    </row>
    <row r="542" spans="1:7">
      <c r="A542" s="1">
        <v>10000086</v>
      </c>
      <c r="B542" s="1" t="s">
        <v>3023</v>
      </c>
      <c r="C542" s="1" t="s">
        <v>434</v>
      </c>
      <c r="D542" s="2">
        <v>-866.2</v>
      </c>
      <c r="E542" s="2">
        <v>1171.2</v>
      </c>
      <c r="F542" s="2">
        <v>305</v>
      </c>
      <c r="G542" s="2">
        <v>0</v>
      </c>
    </row>
    <row r="543" spans="1:7">
      <c r="A543" s="1">
        <v>10003831</v>
      </c>
      <c r="B543" s="1" t="s">
        <v>2345</v>
      </c>
      <c r="C543" s="1" t="s">
        <v>437</v>
      </c>
      <c r="D543" s="2">
        <v>0</v>
      </c>
      <c r="E543" s="2">
        <v>838.07</v>
      </c>
      <c r="F543" s="2">
        <v>838.07</v>
      </c>
      <c r="G543" s="2">
        <v>0</v>
      </c>
    </row>
    <row r="544" spans="1:7">
      <c r="A544" s="1">
        <v>10003836</v>
      </c>
      <c r="B544" s="1" t="s">
        <v>3024</v>
      </c>
      <c r="C544" s="1" t="s">
        <v>437</v>
      </c>
      <c r="D544" s="2">
        <v>0</v>
      </c>
      <c r="E544" s="2">
        <v>156</v>
      </c>
      <c r="F544" s="2">
        <v>156</v>
      </c>
      <c r="G544" s="2">
        <v>0</v>
      </c>
    </row>
    <row r="545" spans="1:7">
      <c r="A545" s="1">
        <v>10007326</v>
      </c>
      <c r="B545" s="1" t="s">
        <v>3025</v>
      </c>
      <c r="C545" s="1" t="s">
        <v>437</v>
      </c>
      <c r="D545" s="2">
        <v>0</v>
      </c>
      <c r="E545" s="2">
        <v>150</v>
      </c>
      <c r="F545" s="2">
        <v>150</v>
      </c>
      <c r="G545" s="2">
        <v>0</v>
      </c>
    </row>
    <row r="546" spans="1:7">
      <c r="A546" s="1">
        <v>10006938</v>
      </c>
      <c r="B546" s="1" t="s">
        <v>3026</v>
      </c>
      <c r="C546" s="1" t="s">
        <v>437</v>
      </c>
      <c r="D546" s="2">
        <v>0</v>
      </c>
      <c r="E546" s="2">
        <v>1920</v>
      </c>
      <c r="F546" s="2">
        <v>1920</v>
      </c>
      <c r="G546" s="2">
        <v>0</v>
      </c>
    </row>
    <row r="547" spans="1:7">
      <c r="A547" s="1">
        <v>10003851</v>
      </c>
      <c r="B547" s="1" t="s">
        <v>3027</v>
      </c>
      <c r="C547" s="1" t="s">
        <v>437</v>
      </c>
      <c r="D547" s="2">
        <v>0</v>
      </c>
      <c r="E547" s="2">
        <v>3300</v>
      </c>
      <c r="F547" s="2">
        <v>3300</v>
      </c>
      <c r="G547" s="2">
        <v>0</v>
      </c>
    </row>
    <row r="548" spans="1:7">
      <c r="A548" s="1">
        <v>10007748</v>
      </c>
      <c r="B548" s="1" t="s">
        <v>3028</v>
      </c>
      <c r="C548" s="1" t="s">
        <v>437</v>
      </c>
      <c r="D548" s="2">
        <v>0</v>
      </c>
      <c r="E548" s="2">
        <v>600</v>
      </c>
      <c r="F548" s="2">
        <v>600</v>
      </c>
      <c r="G548" s="2">
        <v>0</v>
      </c>
    </row>
    <row r="549" spans="1:7">
      <c r="A549" s="1">
        <v>10003886</v>
      </c>
      <c r="B549" s="1" t="s">
        <v>2350</v>
      </c>
      <c r="C549" s="1" t="s">
        <v>437</v>
      </c>
      <c r="D549" s="2">
        <v>0</v>
      </c>
      <c r="E549" s="2">
        <v>1482.61</v>
      </c>
      <c r="F549" s="2">
        <v>1482.61</v>
      </c>
      <c r="G549" s="2">
        <v>0</v>
      </c>
    </row>
    <row r="550" spans="1:7">
      <c r="A550" s="1">
        <v>10003904</v>
      </c>
      <c r="B550" s="1" t="s">
        <v>3029</v>
      </c>
      <c r="C550" s="1" t="s">
        <v>437</v>
      </c>
      <c r="D550" s="2">
        <v>0</v>
      </c>
      <c r="E550" s="2">
        <v>3300</v>
      </c>
      <c r="F550" s="2">
        <v>3300</v>
      </c>
      <c r="G550" s="2">
        <v>0</v>
      </c>
    </row>
    <row r="551" spans="1:7">
      <c r="A551" s="1">
        <v>10003901</v>
      </c>
      <c r="B551" s="1" t="s">
        <v>3030</v>
      </c>
      <c r="C551" s="1" t="s">
        <v>437</v>
      </c>
      <c r="D551" s="2">
        <v>0</v>
      </c>
      <c r="E551" s="2">
        <v>1208</v>
      </c>
      <c r="F551" s="2">
        <v>1208</v>
      </c>
      <c r="G551" s="2">
        <v>0</v>
      </c>
    </row>
    <row r="552" spans="1:7">
      <c r="A552" s="1">
        <v>10007345</v>
      </c>
      <c r="B552" s="1" t="s">
        <v>3031</v>
      </c>
      <c r="C552" s="1" t="s">
        <v>437</v>
      </c>
      <c r="D552" s="2">
        <v>0</v>
      </c>
      <c r="E552" s="2">
        <v>358</v>
      </c>
      <c r="F552" s="2">
        <v>358</v>
      </c>
      <c r="G552" s="2">
        <v>0</v>
      </c>
    </row>
    <row r="553" spans="1:7">
      <c r="A553" s="1">
        <v>10003774</v>
      </c>
      <c r="B553" s="1" t="s">
        <v>3032</v>
      </c>
      <c r="C553" s="1" t="s">
        <v>437</v>
      </c>
      <c r="D553" s="2">
        <v>0</v>
      </c>
      <c r="E553" s="2">
        <v>240</v>
      </c>
      <c r="F553" s="2">
        <v>240</v>
      </c>
      <c r="G553" s="2">
        <v>0</v>
      </c>
    </row>
    <row r="554" spans="1:7">
      <c r="A554" s="1">
        <v>10002226</v>
      </c>
      <c r="B554" s="1" t="s">
        <v>3033</v>
      </c>
      <c r="C554" s="1" t="s">
        <v>434</v>
      </c>
      <c r="D554" s="2">
        <v>-366</v>
      </c>
      <c r="E554" s="2">
        <v>915</v>
      </c>
      <c r="F554" s="2">
        <v>549</v>
      </c>
      <c r="G554" s="2">
        <v>0</v>
      </c>
    </row>
    <row r="555" spans="1:7">
      <c r="A555" s="1">
        <v>10007915</v>
      </c>
      <c r="B555" s="1" t="s">
        <v>3034</v>
      </c>
      <c r="C555" s="1" t="s">
        <v>434</v>
      </c>
      <c r="D555" s="2">
        <v>-528.80999999999995</v>
      </c>
      <c r="E555" s="2">
        <v>0</v>
      </c>
      <c r="F555" s="2">
        <v>0</v>
      </c>
      <c r="G555" s="2">
        <v>-528.80999999999995</v>
      </c>
    </row>
    <row r="556" spans="1:7">
      <c r="A556" s="1">
        <v>10006825</v>
      </c>
      <c r="B556" s="1" t="s">
        <v>3035</v>
      </c>
      <c r="C556" s="1" t="s">
        <v>434</v>
      </c>
      <c r="D556" s="2">
        <v>0</v>
      </c>
      <c r="E556" s="2">
        <v>14872.49</v>
      </c>
      <c r="F556" s="2">
        <v>17804.29</v>
      </c>
      <c r="G556" s="2">
        <v>-2931.8</v>
      </c>
    </row>
    <row r="557" spans="1:7">
      <c r="A557" s="1">
        <v>10002228</v>
      </c>
      <c r="B557" s="1" t="s">
        <v>3036</v>
      </c>
      <c r="C557" s="1" t="s">
        <v>434</v>
      </c>
      <c r="D557" s="2">
        <v>0</v>
      </c>
      <c r="E557" s="2">
        <v>81.2</v>
      </c>
      <c r="F557" s="2">
        <v>81.2</v>
      </c>
      <c r="G557" s="2">
        <v>0</v>
      </c>
    </row>
    <row r="558" spans="1:7">
      <c r="A558" s="1">
        <v>10002262</v>
      </c>
      <c r="B558" s="1" t="s">
        <v>3037</v>
      </c>
      <c r="C558" s="1" t="s">
        <v>434</v>
      </c>
      <c r="D558" s="2">
        <v>0</v>
      </c>
      <c r="E558" s="2">
        <v>547.20000000000005</v>
      </c>
      <c r="F558" s="2">
        <v>593.38</v>
      </c>
      <c r="G558" s="2">
        <v>-46.18</v>
      </c>
    </row>
    <row r="559" spans="1:7">
      <c r="A559" s="1">
        <v>10002229</v>
      </c>
      <c r="B559" s="1" t="s">
        <v>3038</v>
      </c>
      <c r="C559" s="1" t="s">
        <v>434</v>
      </c>
      <c r="D559" s="2">
        <v>-5562.14</v>
      </c>
      <c r="E559" s="2">
        <v>11944.44</v>
      </c>
      <c r="F559" s="2">
        <v>6362.3</v>
      </c>
      <c r="G559" s="2">
        <v>20</v>
      </c>
    </row>
    <row r="560" spans="1:7">
      <c r="A560" s="1">
        <v>10007789</v>
      </c>
      <c r="B560" s="1" t="s">
        <v>3039</v>
      </c>
      <c r="C560" s="1" t="s">
        <v>434</v>
      </c>
      <c r="D560" s="2">
        <v>0</v>
      </c>
      <c r="E560" s="2">
        <v>115</v>
      </c>
      <c r="F560" s="2">
        <v>115</v>
      </c>
      <c r="G560" s="2">
        <v>0</v>
      </c>
    </row>
    <row r="561" spans="1:7">
      <c r="A561" s="1">
        <v>10007498</v>
      </c>
      <c r="B561" s="1" t="s">
        <v>3040</v>
      </c>
      <c r="C561" s="1" t="s">
        <v>434</v>
      </c>
      <c r="D561" s="2">
        <v>0</v>
      </c>
      <c r="E561" s="2">
        <v>275.39999999999998</v>
      </c>
      <c r="F561" s="2">
        <v>275.39999999999998</v>
      </c>
      <c r="G561" s="2">
        <v>0</v>
      </c>
    </row>
    <row r="562" spans="1:7">
      <c r="A562" s="1">
        <v>10006888</v>
      </c>
      <c r="B562" s="1" t="s">
        <v>3041</v>
      </c>
      <c r="C562" s="1" t="s">
        <v>437</v>
      </c>
      <c r="D562" s="2">
        <v>0</v>
      </c>
      <c r="E562" s="2">
        <v>600</v>
      </c>
      <c r="F562" s="2">
        <v>600</v>
      </c>
      <c r="G562" s="2">
        <v>0</v>
      </c>
    </row>
    <row r="563" spans="1:7">
      <c r="A563" s="1">
        <v>10006829</v>
      </c>
      <c r="B563" s="1" t="s">
        <v>3042</v>
      </c>
      <c r="C563" s="1" t="s">
        <v>437</v>
      </c>
      <c r="D563" s="2">
        <v>0</v>
      </c>
      <c r="E563" s="2">
        <v>715</v>
      </c>
      <c r="F563" s="2">
        <v>715</v>
      </c>
      <c r="G563" s="2">
        <v>0</v>
      </c>
    </row>
    <row r="564" spans="1:7">
      <c r="A564" s="1">
        <v>10007012</v>
      </c>
      <c r="B564" s="1" t="s">
        <v>3043</v>
      </c>
      <c r="C564" s="1" t="s">
        <v>437</v>
      </c>
      <c r="D564" s="2">
        <v>0</v>
      </c>
      <c r="E564" s="2">
        <v>800</v>
      </c>
      <c r="F564" s="2">
        <v>800</v>
      </c>
      <c r="G564" s="2">
        <v>0</v>
      </c>
    </row>
    <row r="565" spans="1:7">
      <c r="A565" s="1">
        <v>10006981</v>
      </c>
      <c r="B565" s="1" t="s">
        <v>3044</v>
      </c>
      <c r="C565" s="1" t="s">
        <v>437</v>
      </c>
      <c r="D565" s="2">
        <v>0</v>
      </c>
      <c r="E565" s="2">
        <v>258</v>
      </c>
      <c r="F565" s="2">
        <v>258</v>
      </c>
      <c r="G565" s="2">
        <v>0</v>
      </c>
    </row>
    <row r="566" spans="1:7">
      <c r="A566" s="1">
        <v>10006874</v>
      </c>
      <c r="B566" s="1" t="s">
        <v>3045</v>
      </c>
      <c r="C566" s="1" t="s">
        <v>437</v>
      </c>
      <c r="D566" s="2">
        <v>0</v>
      </c>
      <c r="E566" s="2">
        <v>340</v>
      </c>
      <c r="F566" s="2">
        <v>340</v>
      </c>
      <c r="G566" s="2">
        <v>0</v>
      </c>
    </row>
    <row r="567" spans="1:7">
      <c r="A567" s="1">
        <v>10007435</v>
      </c>
      <c r="B567" s="1" t="s">
        <v>3046</v>
      </c>
      <c r="C567" s="1" t="s">
        <v>437</v>
      </c>
      <c r="D567" s="2">
        <v>0</v>
      </c>
      <c r="E567" s="2">
        <v>1000</v>
      </c>
      <c r="F567" s="2">
        <v>1000</v>
      </c>
      <c r="G567" s="2">
        <v>0</v>
      </c>
    </row>
    <row r="568" spans="1:7">
      <c r="A568" s="1">
        <v>10004508</v>
      </c>
      <c r="B568" s="1" t="s">
        <v>3047</v>
      </c>
      <c r="C568" s="1" t="s">
        <v>437</v>
      </c>
      <c r="D568" s="2">
        <v>0</v>
      </c>
      <c r="E568" s="2">
        <v>1000</v>
      </c>
      <c r="F568" s="2">
        <v>1000</v>
      </c>
      <c r="G568" s="2">
        <v>0</v>
      </c>
    </row>
    <row r="569" spans="1:7">
      <c r="A569" s="1">
        <v>10004510</v>
      </c>
      <c r="B569" s="1" t="s">
        <v>3048</v>
      </c>
      <c r="C569" s="1" t="s">
        <v>437</v>
      </c>
      <c r="D569" s="2">
        <v>0</v>
      </c>
      <c r="E569" s="2">
        <v>300</v>
      </c>
      <c r="F569" s="2">
        <v>300</v>
      </c>
      <c r="G569" s="2">
        <v>0</v>
      </c>
    </row>
    <row r="570" spans="1:7">
      <c r="A570" s="1">
        <v>10004664</v>
      </c>
      <c r="B570" s="1" t="s">
        <v>3049</v>
      </c>
      <c r="C570" s="1" t="s">
        <v>437</v>
      </c>
      <c r="D570" s="2">
        <v>0</v>
      </c>
      <c r="E570" s="2">
        <v>1482.61</v>
      </c>
      <c r="F570" s="2">
        <v>1482.61</v>
      </c>
      <c r="G570" s="2">
        <v>0</v>
      </c>
    </row>
    <row r="571" spans="1:7">
      <c r="A571" s="1">
        <v>10007284</v>
      </c>
      <c r="B571" s="1" t="s">
        <v>3050</v>
      </c>
      <c r="C571" s="1" t="s">
        <v>484</v>
      </c>
      <c r="D571" s="2">
        <v>0</v>
      </c>
      <c r="E571" s="2">
        <v>1117774.54</v>
      </c>
      <c r="F571" s="2">
        <v>1117774.54</v>
      </c>
      <c r="G571" s="2">
        <v>0</v>
      </c>
    </row>
    <row r="572" spans="1:7">
      <c r="A572" s="1">
        <v>10004919</v>
      </c>
      <c r="B572" s="1" t="s">
        <v>3051</v>
      </c>
      <c r="C572" s="1" t="s">
        <v>434</v>
      </c>
      <c r="D572" s="2">
        <v>0</v>
      </c>
      <c r="E572" s="2">
        <v>350</v>
      </c>
      <c r="F572" s="2">
        <v>350</v>
      </c>
      <c r="G572" s="2">
        <v>0</v>
      </c>
    </row>
    <row r="573" spans="1:7">
      <c r="A573" s="1">
        <v>10004880</v>
      </c>
      <c r="B573" s="1" t="s">
        <v>3052</v>
      </c>
      <c r="C573" s="1" t="s">
        <v>437</v>
      </c>
      <c r="D573" s="2">
        <v>0</v>
      </c>
      <c r="E573" s="2">
        <v>900</v>
      </c>
      <c r="F573" s="2">
        <v>900</v>
      </c>
      <c r="G573" s="2">
        <v>0</v>
      </c>
    </row>
    <row r="574" spans="1:7">
      <c r="A574" s="1">
        <v>10002386</v>
      </c>
      <c r="B574" s="1" t="s">
        <v>3053</v>
      </c>
      <c r="C574" s="1" t="s">
        <v>434</v>
      </c>
      <c r="D574" s="2">
        <v>-172.85</v>
      </c>
      <c r="E574" s="2">
        <v>871.38</v>
      </c>
      <c r="F574" s="2">
        <v>1028.97</v>
      </c>
      <c r="G574" s="2">
        <v>-330.44</v>
      </c>
    </row>
    <row r="575" spans="1:7">
      <c r="A575" s="1">
        <v>10003041</v>
      </c>
      <c r="B575" s="1" t="s">
        <v>3054</v>
      </c>
      <c r="C575" s="1" t="s">
        <v>434</v>
      </c>
      <c r="D575" s="2">
        <v>-732</v>
      </c>
      <c r="E575" s="2">
        <v>1596</v>
      </c>
      <c r="F575" s="2">
        <v>1464</v>
      </c>
      <c r="G575" s="2">
        <v>-600</v>
      </c>
    </row>
    <row r="576" spans="1:7">
      <c r="A576" s="1">
        <v>10000011</v>
      </c>
      <c r="B576" s="1" t="s">
        <v>3055</v>
      </c>
      <c r="C576" s="1" t="s">
        <v>434</v>
      </c>
      <c r="D576" s="2">
        <v>-202.83</v>
      </c>
      <c r="E576" s="2">
        <v>33.869999999999997</v>
      </c>
      <c r="F576" s="2">
        <v>0</v>
      </c>
      <c r="G576" s="2">
        <v>-168.96</v>
      </c>
    </row>
    <row r="577" spans="1:7">
      <c r="A577" s="1">
        <v>10007269</v>
      </c>
      <c r="B577" s="1" t="s">
        <v>3056</v>
      </c>
      <c r="C577" s="1" t="s">
        <v>437</v>
      </c>
      <c r="D577" s="2">
        <v>0</v>
      </c>
      <c r="E577" s="2">
        <v>210</v>
      </c>
      <c r="F577" s="2">
        <v>210</v>
      </c>
      <c r="G577" s="2">
        <v>0</v>
      </c>
    </row>
    <row r="578" spans="1:7">
      <c r="A578" s="1">
        <v>10005555</v>
      </c>
      <c r="B578" s="1" t="s">
        <v>3057</v>
      </c>
      <c r="C578" s="1" t="s">
        <v>437</v>
      </c>
      <c r="D578" s="2">
        <v>0</v>
      </c>
      <c r="E578" s="2">
        <v>1705</v>
      </c>
      <c r="F578" s="2">
        <v>1705</v>
      </c>
      <c r="G578" s="2">
        <v>0</v>
      </c>
    </row>
    <row r="579" spans="1:7">
      <c r="A579" s="1">
        <v>10006863</v>
      </c>
      <c r="B579" s="1" t="s">
        <v>3058</v>
      </c>
      <c r="C579" s="1" t="s">
        <v>434</v>
      </c>
      <c r="D579" s="2">
        <v>441.96</v>
      </c>
      <c r="E579" s="2">
        <v>10480.42</v>
      </c>
      <c r="F579" s="2">
        <v>10480.42</v>
      </c>
      <c r="G579" s="2">
        <v>441.96</v>
      </c>
    </row>
    <row r="580" spans="1:7">
      <c r="A580" s="1">
        <v>10007797</v>
      </c>
      <c r="B580" s="1" t="s">
        <v>3059</v>
      </c>
      <c r="C580" s="1" t="s">
        <v>434</v>
      </c>
      <c r="D580" s="2">
        <v>0</v>
      </c>
      <c r="E580" s="2">
        <v>35.68</v>
      </c>
      <c r="F580" s="2">
        <v>197.88</v>
      </c>
      <c r="G580" s="2">
        <v>-162.19999999999999</v>
      </c>
    </row>
    <row r="581" spans="1:7">
      <c r="A581" s="1">
        <v>10007675</v>
      </c>
      <c r="B581" s="1" t="s">
        <v>3060</v>
      </c>
      <c r="C581" s="1" t="s">
        <v>437</v>
      </c>
      <c r="D581" s="2">
        <v>0</v>
      </c>
      <c r="E581" s="2">
        <v>840</v>
      </c>
      <c r="F581" s="2">
        <v>840</v>
      </c>
      <c r="G581" s="2">
        <v>0</v>
      </c>
    </row>
    <row r="582" spans="1:7">
      <c r="A582" s="1">
        <v>10000203</v>
      </c>
      <c r="B582" s="1" t="s">
        <v>3061</v>
      </c>
      <c r="C582" s="1" t="s">
        <v>434</v>
      </c>
      <c r="D582" s="2">
        <v>-32.29</v>
      </c>
      <c r="E582" s="2">
        <v>3476.4</v>
      </c>
      <c r="F582" s="2">
        <v>4079.65</v>
      </c>
      <c r="G582" s="2">
        <v>-635.54</v>
      </c>
    </row>
    <row r="583" spans="1:7">
      <c r="A583" s="1">
        <v>10005770</v>
      </c>
      <c r="B583" s="1" t="s">
        <v>3062</v>
      </c>
      <c r="C583" s="1" t="s">
        <v>437</v>
      </c>
      <c r="D583" s="2">
        <v>0</v>
      </c>
      <c r="E583" s="2">
        <v>400</v>
      </c>
      <c r="F583" s="2">
        <v>400</v>
      </c>
      <c r="G583" s="2">
        <v>0</v>
      </c>
    </row>
    <row r="584" spans="1:7">
      <c r="A584" s="1">
        <v>10000079</v>
      </c>
      <c r="B584" s="1" t="s">
        <v>3063</v>
      </c>
      <c r="C584" s="1" t="s">
        <v>434</v>
      </c>
      <c r="D584" s="2">
        <v>0</v>
      </c>
      <c r="E584" s="2">
        <v>10953.35</v>
      </c>
      <c r="F584" s="2">
        <v>10953.35</v>
      </c>
      <c r="G584" s="2">
        <v>0</v>
      </c>
    </row>
    <row r="585" spans="1:7">
      <c r="A585" s="1">
        <v>10005849</v>
      </c>
      <c r="B585" s="1" t="s">
        <v>3064</v>
      </c>
      <c r="C585" s="1" t="s">
        <v>437</v>
      </c>
      <c r="D585" s="2">
        <v>0</v>
      </c>
      <c r="E585" s="2">
        <v>1705</v>
      </c>
      <c r="F585" s="2">
        <v>1705</v>
      </c>
      <c r="G585" s="2">
        <v>0</v>
      </c>
    </row>
    <row r="586" spans="1:7">
      <c r="A586" s="1">
        <v>10007912</v>
      </c>
      <c r="B586" s="1" t="s">
        <v>3065</v>
      </c>
      <c r="C586" s="1" t="s">
        <v>434</v>
      </c>
      <c r="D586" s="2">
        <v>-31</v>
      </c>
      <c r="E586" s="2">
        <v>0</v>
      </c>
      <c r="F586" s="2">
        <v>0</v>
      </c>
      <c r="G586" s="2">
        <v>-31</v>
      </c>
    </row>
    <row r="587" spans="1:7">
      <c r="A587" s="1">
        <v>10007421</v>
      </c>
      <c r="B587" s="1" t="s">
        <v>3066</v>
      </c>
      <c r="C587" s="1" t="s">
        <v>484</v>
      </c>
      <c r="D587" s="2">
        <v>0</v>
      </c>
      <c r="E587" s="2">
        <v>5825.65</v>
      </c>
      <c r="F587" s="2">
        <v>5825.65</v>
      </c>
      <c r="G587" s="2">
        <v>0</v>
      </c>
    </row>
    <row r="588" spans="1:7">
      <c r="A588" s="1">
        <v>10003923</v>
      </c>
      <c r="B588" s="1" t="s">
        <v>3067</v>
      </c>
      <c r="C588" s="1" t="s">
        <v>437</v>
      </c>
      <c r="D588" s="2">
        <v>0</v>
      </c>
      <c r="E588" s="2">
        <v>1705</v>
      </c>
      <c r="F588" s="2">
        <v>1705</v>
      </c>
      <c r="G588" s="2">
        <v>0</v>
      </c>
    </row>
    <row r="589" spans="1:7">
      <c r="A589" s="1">
        <v>10007489</v>
      </c>
      <c r="B589" s="1" t="s">
        <v>3068</v>
      </c>
      <c r="C589" s="1" t="s">
        <v>434</v>
      </c>
      <c r="D589" s="2">
        <v>0</v>
      </c>
      <c r="E589" s="2">
        <v>47.32</v>
      </c>
      <c r="F589" s="2">
        <v>47.32</v>
      </c>
      <c r="G589" s="2">
        <v>0</v>
      </c>
    </row>
    <row r="590" spans="1:7">
      <c r="A590" s="1">
        <v>10003922</v>
      </c>
      <c r="B590" s="1" t="s">
        <v>3069</v>
      </c>
      <c r="C590" s="1" t="s">
        <v>437</v>
      </c>
      <c r="D590" s="2">
        <v>0</v>
      </c>
      <c r="E590" s="2">
        <v>1320</v>
      </c>
      <c r="F590" s="2">
        <v>1320</v>
      </c>
      <c r="G590" s="2">
        <v>0</v>
      </c>
    </row>
    <row r="591" spans="1:7">
      <c r="A591" s="1">
        <v>10003927</v>
      </c>
      <c r="B591" s="1" t="s">
        <v>3070</v>
      </c>
      <c r="C591" s="1" t="s">
        <v>437</v>
      </c>
      <c r="D591" s="2">
        <v>0</v>
      </c>
      <c r="E591" s="2">
        <v>150</v>
      </c>
      <c r="F591" s="2">
        <v>150</v>
      </c>
      <c r="G591" s="2">
        <v>0</v>
      </c>
    </row>
    <row r="592" spans="1:7">
      <c r="A592" s="1">
        <v>10007487</v>
      </c>
      <c r="B592" s="1" t="s">
        <v>3071</v>
      </c>
      <c r="C592" s="1" t="s">
        <v>437</v>
      </c>
      <c r="D592" s="2">
        <v>0</v>
      </c>
      <c r="E592" s="2">
        <v>675</v>
      </c>
      <c r="F592" s="2">
        <v>675</v>
      </c>
      <c r="G592" s="2">
        <v>0</v>
      </c>
    </row>
    <row r="593" spans="1:7">
      <c r="A593" s="1">
        <v>10003958</v>
      </c>
      <c r="B593" s="1" t="s">
        <v>3072</v>
      </c>
      <c r="C593" s="1" t="s">
        <v>437</v>
      </c>
      <c r="D593" s="2">
        <v>0</v>
      </c>
      <c r="E593" s="2">
        <v>400</v>
      </c>
      <c r="F593" s="2">
        <v>400</v>
      </c>
      <c r="G593" s="2">
        <v>0</v>
      </c>
    </row>
    <row r="594" spans="1:7">
      <c r="A594" s="1">
        <v>10003943</v>
      </c>
      <c r="B594" s="1" t="s">
        <v>3073</v>
      </c>
      <c r="C594" s="1" t="s">
        <v>437</v>
      </c>
      <c r="D594" s="2">
        <v>0</v>
      </c>
      <c r="E594" s="2">
        <v>2660</v>
      </c>
      <c r="F594" s="2">
        <v>2660</v>
      </c>
      <c r="G594" s="2">
        <v>0</v>
      </c>
    </row>
    <row r="595" spans="1:7">
      <c r="A595" s="1">
        <v>10003948</v>
      </c>
      <c r="B595" s="1" t="s">
        <v>3074</v>
      </c>
      <c r="C595" s="1" t="s">
        <v>437</v>
      </c>
      <c r="D595" s="2">
        <v>0</v>
      </c>
      <c r="E595" s="2">
        <v>1800</v>
      </c>
      <c r="F595" s="2">
        <v>1800</v>
      </c>
      <c r="G595" s="2">
        <v>0</v>
      </c>
    </row>
    <row r="596" spans="1:7">
      <c r="A596" s="1">
        <v>10007799</v>
      </c>
      <c r="B596" s="1" t="s">
        <v>3075</v>
      </c>
      <c r="C596" s="1" t="s">
        <v>437</v>
      </c>
      <c r="D596" s="2">
        <v>0</v>
      </c>
      <c r="E596" s="2">
        <v>225</v>
      </c>
      <c r="F596" s="2">
        <v>225</v>
      </c>
      <c r="G596" s="2">
        <v>0</v>
      </c>
    </row>
    <row r="597" spans="1:7">
      <c r="A597" s="1">
        <v>10003953</v>
      </c>
      <c r="B597" s="1" t="s">
        <v>3076</v>
      </c>
      <c r="C597" s="1" t="s">
        <v>437</v>
      </c>
      <c r="D597" s="2">
        <v>0</v>
      </c>
      <c r="E597" s="2">
        <v>3410</v>
      </c>
      <c r="F597" s="2">
        <v>3410</v>
      </c>
      <c r="G597" s="2">
        <v>0</v>
      </c>
    </row>
    <row r="598" spans="1:7">
      <c r="A598" s="1">
        <v>10006951</v>
      </c>
      <c r="B598" s="1" t="s">
        <v>653</v>
      </c>
      <c r="C598" s="1" t="s">
        <v>437</v>
      </c>
      <c r="D598" s="2">
        <v>0</v>
      </c>
      <c r="E598" s="2">
        <v>620</v>
      </c>
      <c r="F598" s="2">
        <v>620</v>
      </c>
      <c r="G598" s="2">
        <v>0</v>
      </c>
    </row>
    <row r="599" spans="1:7">
      <c r="A599" s="1">
        <v>10003965</v>
      </c>
      <c r="B599" s="1" t="s">
        <v>654</v>
      </c>
      <c r="C599" s="1" t="s">
        <v>437</v>
      </c>
      <c r="D599" s="2">
        <v>0</v>
      </c>
      <c r="E599" s="2">
        <v>470</v>
      </c>
      <c r="F599" s="2">
        <v>470</v>
      </c>
      <c r="G599" s="2">
        <v>0</v>
      </c>
    </row>
    <row r="600" spans="1:7">
      <c r="A600" s="1">
        <v>10006675</v>
      </c>
      <c r="B600" s="1" t="s">
        <v>655</v>
      </c>
      <c r="C600" s="1" t="s">
        <v>437</v>
      </c>
      <c r="D600" s="2">
        <v>0</v>
      </c>
      <c r="E600" s="2">
        <v>751.75</v>
      </c>
      <c r="F600" s="2">
        <v>751.75</v>
      </c>
      <c r="G600" s="2">
        <v>0</v>
      </c>
    </row>
    <row r="601" spans="1:7">
      <c r="A601" s="1">
        <v>10003969</v>
      </c>
      <c r="B601" s="1" t="s">
        <v>656</v>
      </c>
      <c r="C601" s="1" t="s">
        <v>437</v>
      </c>
      <c r="D601" s="2">
        <v>0</v>
      </c>
      <c r="E601" s="2">
        <v>7700</v>
      </c>
      <c r="F601" s="2">
        <v>7700</v>
      </c>
      <c r="G601" s="2">
        <v>0</v>
      </c>
    </row>
    <row r="602" spans="1:7">
      <c r="A602" s="1">
        <v>10007443</v>
      </c>
      <c r="B602" s="1" t="s">
        <v>657</v>
      </c>
      <c r="C602" s="1" t="s">
        <v>437</v>
      </c>
      <c r="D602" s="2">
        <v>0</v>
      </c>
      <c r="E602" s="2">
        <v>1000</v>
      </c>
      <c r="F602" s="2">
        <v>1000</v>
      </c>
      <c r="G602" s="2">
        <v>0</v>
      </c>
    </row>
    <row r="603" spans="1:7">
      <c r="A603" s="1">
        <v>10003972</v>
      </c>
      <c r="B603" s="1" t="s">
        <v>658</v>
      </c>
      <c r="C603" s="1" t="s">
        <v>437</v>
      </c>
      <c r="D603" s="2">
        <v>0</v>
      </c>
      <c r="E603" s="2">
        <v>6398.7</v>
      </c>
      <c r="F603" s="2">
        <v>6398.7</v>
      </c>
      <c r="G603" s="2">
        <v>0</v>
      </c>
    </row>
    <row r="604" spans="1:7">
      <c r="A604" s="1">
        <v>10003971</v>
      </c>
      <c r="B604" s="1" t="s">
        <v>659</v>
      </c>
      <c r="C604" s="1" t="s">
        <v>437</v>
      </c>
      <c r="D604" s="2">
        <v>0</v>
      </c>
      <c r="E604" s="2">
        <v>4290</v>
      </c>
      <c r="F604" s="2">
        <v>4290</v>
      </c>
      <c r="G604" s="2">
        <v>0</v>
      </c>
    </row>
    <row r="605" spans="1:7">
      <c r="A605" s="1">
        <v>10007713</v>
      </c>
      <c r="B605" s="1" t="s">
        <v>660</v>
      </c>
      <c r="C605" s="1" t="s">
        <v>437</v>
      </c>
      <c r="D605" s="2">
        <v>0</v>
      </c>
      <c r="E605" s="2">
        <v>2804.82</v>
      </c>
      <c r="F605" s="2">
        <v>2804.82</v>
      </c>
      <c r="G605" s="2">
        <v>0</v>
      </c>
    </row>
    <row r="606" spans="1:7">
      <c r="A606" s="1">
        <v>10003982</v>
      </c>
      <c r="B606" s="1" t="s">
        <v>661</v>
      </c>
      <c r="C606" s="1" t="s">
        <v>437</v>
      </c>
      <c r="D606" s="2">
        <v>0</v>
      </c>
      <c r="E606" s="2">
        <v>539.1</v>
      </c>
      <c r="F606" s="2">
        <v>539.1</v>
      </c>
      <c r="G606" s="2">
        <v>0</v>
      </c>
    </row>
    <row r="607" spans="1:7">
      <c r="A607" s="1">
        <v>10004017</v>
      </c>
      <c r="B607" s="1" t="s">
        <v>662</v>
      </c>
      <c r="C607" s="1" t="s">
        <v>437</v>
      </c>
      <c r="D607" s="2">
        <v>0</v>
      </c>
      <c r="E607" s="2">
        <v>300</v>
      </c>
      <c r="F607" s="2">
        <v>300</v>
      </c>
      <c r="G607" s="2">
        <v>0</v>
      </c>
    </row>
    <row r="608" spans="1:7">
      <c r="A608" s="1">
        <v>10006034</v>
      </c>
      <c r="B608" s="1" t="s">
        <v>663</v>
      </c>
      <c r="C608" s="1" t="s">
        <v>434</v>
      </c>
      <c r="D608" s="2">
        <v>0</v>
      </c>
      <c r="E608" s="2">
        <v>3789.45</v>
      </c>
      <c r="F608" s="2">
        <v>3789.45</v>
      </c>
      <c r="G608" s="2">
        <v>0</v>
      </c>
    </row>
    <row r="609" spans="1:7">
      <c r="A609" s="1">
        <v>10004054</v>
      </c>
      <c r="B609" s="1" t="s">
        <v>664</v>
      </c>
      <c r="C609" s="1" t="s">
        <v>437</v>
      </c>
      <c r="D609" s="2">
        <v>0</v>
      </c>
      <c r="E609" s="2">
        <v>550</v>
      </c>
      <c r="F609" s="2">
        <v>550</v>
      </c>
      <c r="G609" s="2">
        <v>0</v>
      </c>
    </row>
    <row r="610" spans="1:7">
      <c r="A610" s="1">
        <v>10007509</v>
      </c>
      <c r="B610" s="1" t="s">
        <v>665</v>
      </c>
      <c r="C610" s="1" t="s">
        <v>437</v>
      </c>
      <c r="D610" s="2">
        <v>0</v>
      </c>
      <c r="E610" s="2">
        <v>100</v>
      </c>
      <c r="F610" s="2">
        <v>100</v>
      </c>
      <c r="G610" s="2">
        <v>0</v>
      </c>
    </row>
    <row r="611" spans="1:7">
      <c r="A611" s="1">
        <v>10004057</v>
      </c>
      <c r="B611" s="1" t="s">
        <v>666</v>
      </c>
      <c r="C611" s="1" t="s">
        <v>437</v>
      </c>
      <c r="D611" s="2">
        <v>0</v>
      </c>
      <c r="E611" s="2">
        <v>1482.61</v>
      </c>
      <c r="F611" s="2">
        <v>1482.61</v>
      </c>
      <c r="G611" s="2">
        <v>0</v>
      </c>
    </row>
    <row r="612" spans="1:7">
      <c r="A612" s="1">
        <v>10007544</v>
      </c>
      <c r="B612" s="1" t="s">
        <v>667</v>
      </c>
      <c r="C612" s="1" t="s">
        <v>434</v>
      </c>
      <c r="D612" s="2">
        <v>0</v>
      </c>
      <c r="E612" s="2">
        <v>266</v>
      </c>
      <c r="F612" s="2">
        <v>266</v>
      </c>
      <c r="G612" s="2">
        <v>0</v>
      </c>
    </row>
    <row r="613" spans="1:7">
      <c r="A613" s="1">
        <v>10004058</v>
      </c>
      <c r="B613" s="1" t="s">
        <v>668</v>
      </c>
      <c r="C613" s="1" t="s">
        <v>437</v>
      </c>
      <c r="D613" s="2">
        <v>0</v>
      </c>
      <c r="E613" s="2">
        <v>1224</v>
      </c>
      <c r="F613" s="2">
        <v>1224</v>
      </c>
      <c r="G613" s="2">
        <v>0</v>
      </c>
    </row>
    <row r="614" spans="1:7">
      <c r="A614" s="1">
        <v>10004059</v>
      </c>
      <c r="B614" s="1" t="s">
        <v>669</v>
      </c>
      <c r="C614" s="1" t="s">
        <v>437</v>
      </c>
      <c r="D614" s="2">
        <v>0</v>
      </c>
      <c r="E614" s="2">
        <v>3910</v>
      </c>
      <c r="F614" s="2">
        <v>3910</v>
      </c>
      <c r="G614" s="2">
        <v>0</v>
      </c>
    </row>
    <row r="615" spans="1:7">
      <c r="A615" s="1">
        <v>10003933</v>
      </c>
      <c r="B615" s="1" t="s">
        <v>670</v>
      </c>
      <c r="C615" s="1" t="s">
        <v>437</v>
      </c>
      <c r="D615" s="2">
        <v>0</v>
      </c>
      <c r="E615" s="2">
        <v>3505</v>
      </c>
      <c r="F615" s="2">
        <v>3505</v>
      </c>
      <c r="G615" s="2">
        <v>0</v>
      </c>
    </row>
    <row r="616" spans="1:7">
      <c r="A616" s="1">
        <v>10003077</v>
      </c>
      <c r="B616" s="1" t="s">
        <v>671</v>
      </c>
      <c r="C616" s="1" t="s">
        <v>434</v>
      </c>
      <c r="D616" s="2">
        <v>-35575.199999999997</v>
      </c>
      <c r="E616" s="2">
        <v>6415.2</v>
      </c>
      <c r="F616" s="2">
        <v>0</v>
      </c>
      <c r="G616" s="2">
        <v>-29160</v>
      </c>
    </row>
    <row r="617" spans="1:7">
      <c r="A617" s="1">
        <v>10007376</v>
      </c>
      <c r="B617" s="1" t="s">
        <v>672</v>
      </c>
      <c r="C617" s="1" t="s">
        <v>437</v>
      </c>
      <c r="D617" s="2">
        <v>0</v>
      </c>
      <c r="E617" s="2">
        <v>1000</v>
      </c>
      <c r="F617" s="2">
        <v>1000</v>
      </c>
      <c r="G617" s="2">
        <v>0</v>
      </c>
    </row>
    <row r="618" spans="1:7">
      <c r="A618" s="1">
        <v>10003936</v>
      </c>
      <c r="B618" s="1" t="s">
        <v>673</v>
      </c>
      <c r="C618" s="1" t="s">
        <v>437</v>
      </c>
      <c r="D618" s="2">
        <v>0</v>
      </c>
      <c r="E618" s="2">
        <v>1388.4</v>
      </c>
      <c r="F618" s="2">
        <v>1388.4</v>
      </c>
      <c r="G618" s="2">
        <v>0</v>
      </c>
    </row>
    <row r="619" spans="1:7">
      <c r="A619" s="1">
        <v>10003937</v>
      </c>
      <c r="B619" s="1" t="s">
        <v>674</v>
      </c>
      <c r="C619" s="1" t="s">
        <v>437</v>
      </c>
      <c r="D619" s="2">
        <v>0</v>
      </c>
      <c r="E619" s="2">
        <v>1482.61</v>
      </c>
      <c r="F619" s="2">
        <v>1482.61</v>
      </c>
      <c r="G619" s="2">
        <v>0</v>
      </c>
    </row>
    <row r="620" spans="1:7">
      <c r="A620" s="1">
        <v>10003938</v>
      </c>
      <c r="B620" s="1" t="s">
        <v>2375</v>
      </c>
      <c r="C620" s="1" t="s">
        <v>437</v>
      </c>
      <c r="D620" s="2">
        <v>0</v>
      </c>
      <c r="E620" s="2">
        <v>1111.95</v>
      </c>
      <c r="F620" s="2">
        <v>1111.95</v>
      </c>
      <c r="G620" s="2">
        <v>0</v>
      </c>
    </row>
    <row r="621" spans="1:7">
      <c r="A621" s="1">
        <v>10003947</v>
      </c>
      <c r="B621" s="1" t="s">
        <v>675</v>
      </c>
      <c r="C621" s="1" t="s">
        <v>437</v>
      </c>
      <c r="D621" s="2">
        <v>0</v>
      </c>
      <c r="E621" s="2">
        <v>3850</v>
      </c>
      <c r="F621" s="2">
        <v>3850</v>
      </c>
      <c r="G621" s="2">
        <v>0</v>
      </c>
    </row>
    <row r="622" spans="1:7">
      <c r="A622" s="1">
        <v>10003960</v>
      </c>
      <c r="B622" s="1" t="s">
        <v>676</v>
      </c>
      <c r="C622" s="1" t="s">
        <v>437</v>
      </c>
      <c r="D622" s="2">
        <v>0</v>
      </c>
      <c r="E622" s="2">
        <v>4344</v>
      </c>
      <c r="F622" s="2">
        <v>4344</v>
      </c>
      <c r="G622" s="2">
        <v>0</v>
      </c>
    </row>
    <row r="623" spans="1:7">
      <c r="A623" s="1">
        <v>10007692</v>
      </c>
      <c r="B623" s="1" t="s">
        <v>677</v>
      </c>
      <c r="C623" s="1" t="s">
        <v>434</v>
      </c>
      <c r="D623" s="2">
        <v>0</v>
      </c>
      <c r="E623" s="2">
        <v>385</v>
      </c>
      <c r="F623" s="2">
        <v>2135</v>
      </c>
      <c r="G623" s="2">
        <v>-1750</v>
      </c>
    </row>
    <row r="624" spans="1:7">
      <c r="A624" s="1">
        <v>10004028</v>
      </c>
      <c r="B624" s="1" t="s">
        <v>678</v>
      </c>
      <c r="C624" s="1" t="s">
        <v>437</v>
      </c>
      <c r="D624" s="2">
        <v>0</v>
      </c>
      <c r="E624" s="2">
        <v>1600</v>
      </c>
      <c r="F624" s="2">
        <v>1600</v>
      </c>
      <c r="G624" s="2">
        <v>0</v>
      </c>
    </row>
    <row r="625" spans="1:7">
      <c r="A625" s="1">
        <v>10007483</v>
      </c>
      <c r="B625" s="1" t="s">
        <v>679</v>
      </c>
      <c r="C625" s="1" t="s">
        <v>437</v>
      </c>
      <c r="D625" s="2">
        <v>0</v>
      </c>
      <c r="E625" s="2">
        <v>342</v>
      </c>
      <c r="F625" s="2">
        <v>342</v>
      </c>
      <c r="G625" s="2">
        <v>0</v>
      </c>
    </row>
    <row r="626" spans="1:7">
      <c r="A626" s="1">
        <v>10003066</v>
      </c>
      <c r="B626" s="1" t="s">
        <v>680</v>
      </c>
      <c r="C626" s="1" t="s">
        <v>437</v>
      </c>
      <c r="D626" s="2">
        <v>-376.62</v>
      </c>
      <c r="E626" s="2">
        <v>376.62</v>
      </c>
      <c r="F626" s="2">
        <v>0</v>
      </c>
      <c r="G626" s="2">
        <v>0</v>
      </c>
    </row>
    <row r="627" spans="1:7">
      <c r="A627" s="1">
        <v>10004025</v>
      </c>
      <c r="B627" s="1" t="s">
        <v>681</v>
      </c>
      <c r="C627" s="1" t="s">
        <v>437</v>
      </c>
      <c r="D627" s="2">
        <v>0</v>
      </c>
      <c r="E627" s="2">
        <v>1650</v>
      </c>
      <c r="F627" s="2">
        <v>1650</v>
      </c>
      <c r="G627" s="2">
        <v>0</v>
      </c>
    </row>
    <row r="628" spans="1:7">
      <c r="A628" s="1">
        <v>10004032</v>
      </c>
      <c r="B628" s="1" t="s">
        <v>682</v>
      </c>
      <c r="C628" s="1" t="s">
        <v>437</v>
      </c>
      <c r="D628" s="2">
        <v>0</v>
      </c>
      <c r="E628" s="2">
        <v>1705</v>
      </c>
      <c r="F628" s="2">
        <v>1705</v>
      </c>
      <c r="G628" s="2">
        <v>0</v>
      </c>
    </row>
    <row r="629" spans="1:7">
      <c r="A629" s="1">
        <v>10004023</v>
      </c>
      <c r="B629" s="1" t="s">
        <v>683</v>
      </c>
      <c r="C629" s="1" t="s">
        <v>437</v>
      </c>
      <c r="D629" s="2">
        <v>0</v>
      </c>
      <c r="E629" s="2">
        <v>450</v>
      </c>
      <c r="F629" s="2">
        <v>450</v>
      </c>
      <c r="G629" s="2">
        <v>0</v>
      </c>
    </row>
    <row r="630" spans="1:7">
      <c r="A630" s="1">
        <v>10004027</v>
      </c>
      <c r="B630" s="1" t="s">
        <v>684</v>
      </c>
      <c r="C630" s="1" t="s">
        <v>437</v>
      </c>
      <c r="D630" s="2">
        <v>0</v>
      </c>
      <c r="E630" s="2">
        <v>4900</v>
      </c>
      <c r="F630" s="2">
        <v>4900</v>
      </c>
      <c r="G630" s="2">
        <v>0</v>
      </c>
    </row>
    <row r="631" spans="1:7">
      <c r="A631" s="1">
        <v>10007725</v>
      </c>
      <c r="B631" s="1" t="s">
        <v>685</v>
      </c>
      <c r="C631" s="1" t="s">
        <v>437</v>
      </c>
      <c r="D631" s="2">
        <v>0</v>
      </c>
      <c r="E631" s="2">
        <v>250</v>
      </c>
      <c r="F631" s="2">
        <v>250</v>
      </c>
      <c r="G631" s="2">
        <v>0</v>
      </c>
    </row>
    <row r="632" spans="1:7">
      <c r="A632" s="1">
        <v>10004031</v>
      </c>
      <c r="B632" s="1" t="s">
        <v>686</v>
      </c>
      <c r="C632" s="1" t="s">
        <v>437</v>
      </c>
      <c r="D632" s="2">
        <v>0</v>
      </c>
      <c r="E632" s="2">
        <v>3410</v>
      </c>
      <c r="F632" s="2">
        <v>3410</v>
      </c>
      <c r="G632" s="2">
        <v>0</v>
      </c>
    </row>
    <row r="633" spans="1:7">
      <c r="A633" s="1">
        <v>10000107</v>
      </c>
      <c r="B633" s="1" t="s">
        <v>687</v>
      </c>
      <c r="C633" s="1" t="s">
        <v>565</v>
      </c>
      <c r="D633" s="2">
        <v>0</v>
      </c>
      <c r="E633" s="2">
        <v>5842.2</v>
      </c>
      <c r="F633" s="2">
        <v>5842.2</v>
      </c>
      <c r="G633" s="2">
        <v>0</v>
      </c>
    </row>
    <row r="634" spans="1:7">
      <c r="A634" s="1">
        <v>10007750</v>
      </c>
      <c r="B634" s="1" t="s">
        <v>688</v>
      </c>
      <c r="C634" s="1" t="s">
        <v>437</v>
      </c>
      <c r="D634" s="2">
        <v>0</v>
      </c>
      <c r="E634" s="2">
        <v>101.41</v>
      </c>
      <c r="F634" s="2">
        <v>101.41</v>
      </c>
      <c r="G634" s="2">
        <v>0</v>
      </c>
    </row>
    <row r="635" spans="1:7">
      <c r="A635" s="1">
        <v>10006822</v>
      </c>
      <c r="B635" s="1" t="s">
        <v>689</v>
      </c>
      <c r="C635" s="1" t="s">
        <v>437</v>
      </c>
      <c r="D635" s="2">
        <v>0</v>
      </c>
      <c r="E635" s="2">
        <v>1950</v>
      </c>
      <c r="F635" s="2">
        <v>1950</v>
      </c>
      <c r="G635" s="2">
        <v>0</v>
      </c>
    </row>
    <row r="636" spans="1:7">
      <c r="A636" s="1">
        <v>10007304</v>
      </c>
      <c r="B636" s="1" t="s">
        <v>690</v>
      </c>
      <c r="C636" s="1" t="s">
        <v>437</v>
      </c>
      <c r="D636" s="2">
        <v>0</v>
      </c>
      <c r="E636" s="2">
        <v>1050</v>
      </c>
      <c r="F636" s="2">
        <v>1050</v>
      </c>
      <c r="G636" s="2">
        <v>0</v>
      </c>
    </row>
    <row r="637" spans="1:7">
      <c r="A637" s="1">
        <v>10006089</v>
      </c>
      <c r="B637" s="1" t="s">
        <v>691</v>
      </c>
      <c r="C637" s="1" t="s">
        <v>437</v>
      </c>
      <c r="D637" s="2">
        <v>0</v>
      </c>
      <c r="E637" s="2">
        <v>930</v>
      </c>
      <c r="F637" s="2">
        <v>930</v>
      </c>
      <c r="G637" s="2">
        <v>0</v>
      </c>
    </row>
    <row r="638" spans="1:7">
      <c r="A638" s="1">
        <v>10000162</v>
      </c>
      <c r="B638" s="1" t="s">
        <v>692</v>
      </c>
      <c r="C638" s="1" t="s">
        <v>445</v>
      </c>
      <c r="D638" s="2">
        <v>0</v>
      </c>
      <c r="E638" s="2">
        <v>3124.23</v>
      </c>
      <c r="F638" s="2">
        <v>3860.06</v>
      </c>
      <c r="G638" s="2">
        <v>-735.83</v>
      </c>
    </row>
    <row r="639" spans="1:7">
      <c r="A639" s="1">
        <v>10007667</v>
      </c>
      <c r="B639" s="1" t="s">
        <v>693</v>
      </c>
      <c r="C639" s="1" t="s">
        <v>437</v>
      </c>
      <c r="D639" s="2">
        <v>0</v>
      </c>
      <c r="E639" s="2">
        <v>480</v>
      </c>
      <c r="F639" s="2">
        <v>480</v>
      </c>
      <c r="G639" s="2">
        <v>0</v>
      </c>
    </row>
    <row r="640" spans="1:7">
      <c r="A640" s="1">
        <v>10003994</v>
      </c>
      <c r="B640" s="1" t="s">
        <v>694</v>
      </c>
      <c r="C640" s="1" t="s">
        <v>437</v>
      </c>
      <c r="D640" s="2">
        <v>0</v>
      </c>
      <c r="E640" s="2">
        <v>2416</v>
      </c>
      <c r="F640" s="2">
        <v>2416</v>
      </c>
      <c r="G640" s="2">
        <v>0</v>
      </c>
    </row>
    <row r="641" spans="1:7">
      <c r="A641" s="1">
        <v>10004008</v>
      </c>
      <c r="B641" s="1" t="s">
        <v>695</v>
      </c>
      <c r="C641" s="1" t="s">
        <v>437</v>
      </c>
      <c r="D641" s="2">
        <v>0</v>
      </c>
      <c r="E641" s="2">
        <v>3410</v>
      </c>
      <c r="F641" s="2">
        <v>3410</v>
      </c>
      <c r="G641" s="2">
        <v>0</v>
      </c>
    </row>
    <row r="642" spans="1:7">
      <c r="A642" s="1">
        <v>10004002</v>
      </c>
      <c r="B642" s="1" t="s">
        <v>696</v>
      </c>
      <c r="C642" s="1" t="s">
        <v>437</v>
      </c>
      <c r="D642" s="2">
        <v>0</v>
      </c>
      <c r="E642" s="2">
        <v>2480</v>
      </c>
      <c r="F642" s="2">
        <v>2480</v>
      </c>
      <c r="G642" s="2">
        <v>0</v>
      </c>
    </row>
    <row r="643" spans="1:7">
      <c r="A643" s="1">
        <v>10004021</v>
      </c>
      <c r="B643" s="1" t="s">
        <v>697</v>
      </c>
      <c r="C643" s="1" t="s">
        <v>437</v>
      </c>
      <c r="D643" s="2">
        <v>0</v>
      </c>
      <c r="E643" s="2">
        <v>1910</v>
      </c>
      <c r="F643" s="2">
        <v>1910</v>
      </c>
      <c r="G643" s="2">
        <v>0</v>
      </c>
    </row>
    <row r="644" spans="1:7">
      <c r="A644" s="1">
        <v>10006039</v>
      </c>
      <c r="B644" s="1" t="s">
        <v>698</v>
      </c>
      <c r="C644" s="1" t="s">
        <v>434</v>
      </c>
      <c r="D644" s="2">
        <v>0</v>
      </c>
      <c r="E644" s="2">
        <v>3573.99</v>
      </c>
      <c r="F644" s="2">
        <v>3573.99</v>
      </c>
      <c r="G644" s="2">
        <v>0</v>
      </c>
    </row>
    <row r="645" spans="1:7">
      <c r="A645" s="1">
        <v>10003956</v>
      </c>
      <c r="B645" s="1" t="s">
        <v>699</v>
      </c>
      <c r="C645" s="1" t="s">
        <v>437</v>
      </c>
      <c r="D645" s="2">
        <v>0</v>
      </c>
      <c r="E645" s="2">
        <v>3600</v>
      </c>
      <c r="F645" s="2">
        <v>3600</v>
      </c>
      <c r="G645" s="2">
        <v>0</v>
      </c>
    </row>
    <row r="646" spans="1:7">
      <c r="A646" s="1">
        <v>10003964</v>
      </c>
      <c r="B646" s="1" t="s">
        <v>700</v>
      </c>
      <c r="C646" s="1" t="s">
        <v>437</v>
      </c>
      <c r="D646" s="2">
        <v>0</v>
      </c>
      <c r="E646" s="2">
        <v>6000</v>
      </c>
      <c r="F646" s="2">
        <v>6000</v>
      </c>
      <c r="G646" s="2">
        <v>0</v>
      </c>
    </row>
    <row r="647" spans="1:7">
      <c r="A647" s="1">
        <v>10003962</v>
      </c>
      <c r="B647" s="1" t="s">
        <v>701</v>
      </c>
      <c r="C647" s="1" t="s">
        <v>437</v>
      </c>
      <c r="D647" s="2">
        <v>0</v>
      </c>
      <c r="E647" s="2">
        <v>8400</v>
      </c>
      <c r="F647" s="2">
        <v>8400</v>
      </c>
      <c r="G647" s="2">
        <v>0</v>
      </c>
    </row>
    <row r="648" spans="1:7">
      <c r="A648" s="1">
        <v>10002944</v>
      </c>
      <c r="B648" s="1" t="s">
        <v>702</v>
      </c>
      <c r="C648" s="1" t="s">
        <v>434</v>
      </c>
      <c r="D648" s="2">
        <v>-849</v>
      </c>
      <c r="E648" s="2">
        <v>10329.5</v>
      </c>
      <c r="F648" s="2">
        <v>10329.5</v>
      </c>
      <c r="G648" s="2">
        <v>-849</v>
      </c>
    </row>
    <row r="649" spans="1:7">
      <c r="A649" s="1">
        <v>10003076</v>
      </c>
      <c r="B649" s="1" t="s">
        <v>703</v>
      </c>
      <c r="C649" s="1" t="s">
        <v>434</v>
      </c>
      <c r="D649" s="2">
        <v>-31.5</v>
      </c>
      <c r="E649" s="2">
        <v>31.5</v>
      </c>
      <c r="F649" s="2">
        <v>0</v>
      </c>
      <c r="G649" s="2">
        <v>0</v>
      </c>
    </row>
    <row r="650" spans="1:7">
      <c r="A650" s="1">
        <v>10000058</v>
      </c>
      <c r="B650" s="1" t="s">
        <v>704</v>
      </c>
      <c r="C650" s="1" t="s">
        <v>434</v>
      </c>
      <c r="D650" s="2">
        <v>-12031</v>
      </c>
      <c r="E650" s="2">
        <v>164425</v>
      </c>
      <c r="F650" s="2">
        <v>163064.82</v>
      </c>
      <c r="G650" s="2">
        <v>-10670.82</v>
      </c>
    </row>
    <row r="651" spans="1:7">
      <c r="A651" s="1">
        <v>10000038</v>
      </c>
      <c r="B651" s="1" t="s">
        <v>705</v>
      </c>
      <c r="C651" s="1" t="s">
        <v>434</v>
      </c>
      <c r="D651" s="2">
        <v>-654</v>
      </c>
      <c r="E651" s="2">
        <v>7957</v>
      </c>
      <c r="F651" s="2">
        <v>7957</v>
      </c>
      <c r="G651" s="2">
        <v>-654</v>
      </c>
    </row>
    <row r="652" spans="1:7">
      <c r="A652" s="1">
        <v>10007921</v>
      </c>
      <c r="B652" s="1" t="s">
        <v>706</v>
      </c>
      <c r="C652" s="1" t="s">
        <v>434</v>
      </c>
      <c r="D652" s="2">
        <v>-1282.21</v>
      </c>
      <c r="E652" s="2">
        <v>0</v>
      </c>
      <c r="F652" s="2">
        <v>0</v>
      </c>
      <c r="G652" s="2">
        <v>-1282.21</v>
      </c>
    </row>
    <row r="653" spans="1:7">
      <c r="A653" s="1">
        <v>10000166</v>
      </c>
      <c r="B653" s="1" t="s">
        <v>707</v>
      </c>
      <c r="C653" s="1" t="s">
        <v>434</v>
      </c>
      <c r="D653" s="2">
        <v>0</v>
      </c>
      <c r="E653" s="2">
        <v>5698.66</v>
      </c>
      <c r="F653" s="2">
        <v>5698.66</v>
      </c>
      <c r="G653" s="2">
        <v>0</v>
      </c>
    </row>
    <row r="654" spans="1:7">
      <c r="A654" s="1">
        <v>10007818</v>
      </c>
      <c r="B654" s="1" t="s">
        <v>708</v>
      </c>
      <c r="C654" s="1" t="s">
        <v>434</v>
      </c>
      <c r="D654" s="2">
        <v>0</v>
      </c>
      <c r="E654" s="2">
        <v>289.39999999999998</v>
      </c>
      <c r="F654" s="2">
        <v>289.39999999999998</v>
      </c>
      <c r="G654" s="2">
        <v>0</v>
      </c>
    </row>
    <row r="655" spans="1:7">
      <c r="A655" s="1">
        <v>10003980</v>
      </c>
      <c r="B655" s="1" t="s">
        <v>709</v>
      </c>
      <c r="C655" s="1" t="s">
        <v>437</v>
      </c>
      <c r="D655" s="2">
        <v>0</v>
      </c>
      <c r="E655" s="2">
        <v>3410</v>
      </c>
      <c r="F655" s="2">
        <v>3410</v>
      </c>
      <c r="G655" s="2">
        <v>0</v>
      </c>
    </row>
    <row r="656" spans="1:7">
      <c r="A656" s="1">
        <v>10004049</v>
      </c>
      <c r="B656" s="1" t="s">
        <v>710</v>
      </c>
      <c r="C656" s="1" t="s">
        <v>437</v>
      </c>
      <c r="D656" s="2">
        <v>0</v>
      </c>
      <c r="E656" s="2">
        <v>1705</v>
      </c>
      <c r="F656" s="2">
        <v>1705</v>
      </c>
      <c r="G656" s="2">
        <v>0</v>
      </c>
    </row>
    <row r="657" spans="1:7">
      <c r="A657" s="1">
        <v>10003992</v>
      </c>
      <c r="B657" s="1" t="s">
        <v>711</v>
      </c>
      <c r="C657" s="1" t="s">
        <v>437</v>
      </c>
      <c r="D657" s="2">
        <v>0</v>
      </c>
      <c r="E657" s="2">
        <v>10200</v>
      </c>
      <c r="F657" s="2">
        <v>10200</v>
      </c>
      <c r="G657" s="2">
        <v>0</v>
      </c>
    </row>
    <row r="658" spans="1:7">
      <c r="A658" s="1">
        <v>10007337</v>
      </c>
      <c r="B658" s="1" t="s">
        <v>712</v>
      </c>
      <c r="C658" s="1" t="s">
        <v>437</v>
      </c>
      <c r="D658" s="2">
        <v>0</v>
      </c>
      <c r="E658" s="2">
        <v>5000</v>
      </c>
      <c r="F658" s="2">
        <v>5000</v>
      </c>
      <c r="G658" s="2">
        <v>0</v>
      </c>
    </row>
    <row r="659" spans="1:7">
      <c r="A659" s="1">
        <v>10004012</v>
      </c>
      <c r="B659" s="1" t="s">
        <v>713</v>
      </c>
      <c r="C659" s="1" t="s">
        <v>437</v>
      </c>
      <c r="D659" s="2">
        <v>0</v>
      </c>
      <c r="E659" s="2">
        <v>155</v>
      </c>
      <c r="F659" s="2">
        <v>155</v>
      </c>
      <c r="G659" s="2">
        <v>0</v>
      </c>
    </row>
    <row r="660" spans="1:7">
      <c r="A660" s="1">
        <v>10004004</v>
      </c>
      <c r="B660" s="1" t="s">
        <v>714</v>
      </c>
      <c r="C660" s="1" t="s">
        <v>437</v>
      </c>
      <c r="D660" s="2">
        <v>0</v>
      </c>
      <c r="E660" s="2">
        <v>1705</v>
      </c>
      <c r="F660" s="2">
        <v>1705</v>
      </c>
      <c r="G660" s="2">
        <v>0</v>
      </c>
    </row>
    <row r="661" spans="1:7">
      <c r="A661" s="1">
        <v>10003998</v>
      </c>
      <c r="B661" s="1" t="s">
        <v>715</v>
      </c>
      <c r="C661" s="1" t="s">
        <v>437</v>
      </c>
      <c r="D661" s="2">
        <v>0</v>
      </c>
      <c r="E661" s="2">
        <v>2904</v>
      </c>
      <c r="F661" s="2">
        <v>2904</v>
      </c>
      <c r="G661" s="2">
        <v>0</v>
      </c>
    </row>
    <row r="662" spans="1:7">
      <c r="A662" s="1">
        <v>10004001</v>
      </c>
      <c r="B662" s="1" t="s">
        <v>716</v>
      </c>
      <c r="C662" s="1" t="s">
        <v>437</v>
      </c>
      <c r="D662" s="2">
        <v>0</v>
      </c>
      <c r="E662" s="2">
        <v>20800</v>
      </c>
      <c r="F662" s="2">
        <v>20800</v>
      </c>
      <c r="G662" s="2">
        <v>0</v>
      </c>
    </row>
    <row r="663" spans="1:7">
      <c r="A663" s="1">
        <v>10004000</v>
      </c>
      <c r="B663" s="1" t="s">
        <v>717</v>
      </c>
      <c r="C663" s="1" t="s">
        <v>437</v>
      </c>
      <c r="D663" s="2">
        <v>0</v>
      </c>
      <c r="E663" s="2">
        <v>1000</v>
      </c>
      <c r="F663" s="2">
        <v>1000</v>
      </c>
      <c r="G663" s="2">
        <v>0</v>
      </c>
    </row>
    <row r="664" spans="1:7">
      <c r="A664" s="1">
        <v>10004038</v>
      </c>
      <c r="B664" s="1" t="s">
        <v>718</v>
      </c>
      <c r="C664" s="1" t="s">
        <v>437</v>
      </c>
      <c r="D664" s="2">
        <v>0</v>
      </c>
      <c r="E664" s="2">
        <v>10200</v>
      </c>
      <c r="F664" s="2">
        <v>10200</v>
      </c>
      <c r="G664" s="2">
        <v>0</v>
      </c>
    </row>
    <row r="665" spans="1:7">
      <c r="A665" s="1">
        <v>10004041</v>
      </c>
      <c r="B665" s="1" t="s">
        <v>719</v>
      </c>
      <c r="C665" s="1" t="s">
        <v>437</v>
      </c>
      <c r="D665" s="2">
        <v>0</v>
      </c>
      <c r="E665" s="2">
        <v>3171</v>
      </c>
      <c r="F665" s="2">
        <v>3171</v>
      </c>
      <c r="G665" s="2">
        <v>0</v>
      </c>
    </row>
    <row r="666" spans="1:7">
      <c r="A666" s="1">
        <v>10003988</v>
      </c>
      <c r="B666" s="1" t="s">
        <v>720</v>
      </c>
      <c r="C666" s="1" t="s">
        <v>437</v>
      </c>
      <c r="D666" s="2">
        <v>0</v>
      </c>
      <c r="E666" s="2">
        <v>2761</v>
      </c>
      <c r="F666" s="2">
        <v>2761</v>
      </c>
      <c r="G666" s="2">
        <v>0</v>
      </c>
    </row>
    <row r="667" spans="1:7">
      <c r="A667" s="1">
        <v>10007611</v>
      </c>
      <c r="B667" s="1" t="s">
        <v>721</v>
      </c>
      <c r="C667" s="1" t="s">
        <v>437</v>
      </c>
      <c r="D667" s="2">
        <v>0</v>
      </c>
      <c r="E667" s="2">
        <v>100</v>
      </c>
      <c r="F667" s="2">
        <v>100</v>
      </c>
      <c r="G667" s="2">
        <v>0</v>
      </c>
    </row>
    <row r="668" spans="1:7">
      <c r="A668" s="1">
        <v>10007484</v>
      </c>
      <c r="B668" s="1" t="s">
        <v>722</v>
      </c>
      <c r="C668" s="1" t="s">
        <v>437</v>
      </c>
      <c r="D668" s="2">
        <v>0</v>
      </c>
      <c r="E668" s="2">
        <v>63</v>
      </c>
      <c r="F668" s="2">
        <v>63</v>
      </c>
      <c r="G668" s="2">
        <v>0</v>
      </c>
    </row>
    <row r="669" spans="1:7">
      <c r="A669" s="1">
        <v>10004037</v>
      </c>
      <c r="B669" s="1" t="s">
        <v>723</v>
      </c>
      <c r="C669" s="1" t="s">
        <v>437</v>
      </c>
      <c r="D669" s="2">
        <v>0</v>
      </c>
      <c r="E669" s="2">
        <v>1675</v>
      </c>
      <c r="F669" s="2">
        <v>1675</v>
      </c>
      <c r="G669" s="2">
        <v>0</v>
      </c>
    </row>
    <row r="670" spans="1:7">
      <c r="A670" s="1">
        <v>10003975</v>
      </c>
      <c r="B670" s="1" t="s">
        <v>724</v>
      </c>
      <c r="C670" s="1" t="s">
        <v>437</v>
      </c>
      <c r="D670" s="2">
        <v>0</v>
      </c>
      <c r="E670" s="2">
        <v>177</v>
      </c>
      <c r="F670" s="2">
        <v>177</v>
      </c>
      <c r="G670" s="2">
        <v>0</v>
      </c>
    </row>
    <row r="671" spans="1:7">
      <c r="A671" s="1">
        <v>10006835</v>
      </c>
      <c r="B671" s="1" t="s">
        <v>725</v>
      </c>
      <c r="C671" s="1" t="s">
        <v>434</v>
      </c>
      <c r="D671" s="2">
        <v>0</v>
      </c>
      <c r="E671" s="2">
        <v>4906.21</v>
      </c>
      <c r="F671" s="2">
        <v>4906.21</v>
      </c>
      <c r="G671" s="2">
        <v>0</v>
      </c>
    </row>
    <row r="672" spans="1:7">
      <c r="A672" s="1">
        <v>10007609</v>
      </c>
      <c r="B672" s="1" t="s">
        <v>726</v>
      </c>
      <c r="C672" s="1" t="s">
        <v>437</v>
      </c>
      <c r="D672" s="2">
        <v>0</v>
      </c>
      <c r="E672" s="2">
        <v>150</v>
      </c>
      <c r="F672" s="2">
        <v>150</v>
      </c>
      <c r="G672" s="2">
        <v>0</v>
      </c>
    </row>
    <row r="673" spans="1:7">
      <c r="A673" s="1">
        <v>10007631</v>
      </c>
      <c r="B673" s="1" t="s">
        <v>727</v>
      </c>
      <c r="C673" s="1" t="s">
        <v>434</v>
      </c>
      <c r="D673" s="2">
        <v>-348.5</v>
      </c>
      <c r="E673" s="2">
        <v>96.34</v>
      </c>
      <c r="F673" s="2">
        <v>940.38</v>
      </c>
      <c r="G673" s="2">
        <v>-1192.54</v>
      </c>
    </row>
    <row r="674" spans="1:7">
      <c r="A674" s="1">
        <v>10004061</v>
      </c>
      <c r="B674" s="1" t="s">
        <v>728</v>
      </c>
      <c r="C674" s="1" t="s">
        <v>437</v>
      </c>
      <c r="D674" s="2">
        <v>0</v>
      </c>
      <c r="E674" s="2">
        <v>1705</v>
      </c>
      <c r="F674" s="2">
        <v>1705</v>
      </c>
      <c r="G674" s="2">
        <v>0</v>
      </c>
    </row>
    <row r="675" spans="1:7">
      <c r="A675" s="1">
        <v>10007321</v>
      </c>
      <c r="B675" s="1" t="s">
        <v>729</v>
      </c>
      <c r="C675" s="1" t="s">
        <v>565</v>
      </c>
      <c r="D675" s="2">
        <v>0</v>
      </c>
      <c r="E675" s="2">
        <v>15287.86</v>
      </c>
      <c r="F675" s="2">
        <v>15287.86</v>
      </c>
      <c r="G675" s="2">
        <v>0</v>
      </c>
    </row>
    <row r="676" spans="1:7">
      <c r="A676" s="1">
        <v>10004128</v>
      </c>
      <c r="B676" s="1" t="s">
        <v>730</v>
      </c>
      <c r="C676" s="1" t="s">
        <v>437</v>
      </c>
      <c r="D676" s="2">
        <v>0</v>
      </c>
      <c r="E676" s="2">
        <v>1705</v>
      </c>
      <c r="F676" s="2">
        <v>1705</v>
      </c>
      <c r="G676" s="2">
        <v>0</v>
      </c>
    </row>
    <row r="677" spans="1:7">
      <c r="A677" s="1">
        <v>10007639</v>
      </c>
      <c r="B677" s="1" t="s">
        <v>731</v>
      </c>
      <c r="C677" s="1" t="s">
        <v>434</v>
      </c>
      <c r="D677" s="2">
        <v>0</v>
      </c>
      <c r="E677" s="2">
        <v>2951.09</v>
      </c>
      <c r="F677" s="2">
        <v>2951.09</v>
      </c>
      <c r="G677" s="2">
        <v>0</v>
      </c>
    </row>
    <row r="678" spans="1:7">
      <c r="A678" s="1">
        <v>10004106</v>
      </c>
      <c r="B678" s="1" t="s">
        <v>732</v>
      </c>
      <c r="C678" s="1" t="s">
        <v>437</v>
      </c>
      <c r="D678" s="2">
        <v>0</v>
      </c>
      <c r="E678" s="2">
        <v>3300</v>
      </c>
      <c r="F678" s="2">
        <v>3300</v>
      </c>
      <c r="G678" s="2">
        <v>0</v>
      </c>
    </row>
    <row r="679" spans="1:7">
      <c r="A679" s="1">
        <v>10006036</v>
      </c>
      <c r="B679" s="1" t="s">
        <v>733</v>
      </c>
      <c r="C679" s="1" t="s">
        <v>434</v>
      </c>
      <c r="D679" s="2">
        <v>-104.92</v>
      </c>
      <c r="E679" s="2">
        <v>104.92</v>
      </c>
      <c r="F679" s="2">
        <v>0</v>
      </c>
      <c r="G679" s="2">
        <v>0</v>
      </c>
    </row>
    <row r="680" spans="1:7">
      <c r="A680" s="1">
        <v>10004112</v>
      </c>
      <c r="B680" s="1" t="s">
        <v>734</v>
      </c>
      <c r="C680" s="1" t="s">
        <v>437</v>
      </c>
      <c r="D680" s="2">
        <v>0</v>
      </c>
      <c r="E680" s="2">
        <v>1705</v>
      </c>
      <c r="F680" s="2">
        <v>1705</v>
      </c>
      <c r="G680" s="2">
        <v>0</v>
      </c>
    </row>
    <row r="681" spans="1:7">
      <c r="A681" s="1">
        <v>10004114</v>
      </c>
      <c r="B681" s="1" t="s">
        <v>735</v>
      </c>
      <c r="C681" s="1" t="s">
        <v>437</v>
      </c>
      <c r="D681" s="2">
        <v>0</v>
      </c>
      <c r="E681" s="2">
        <v>3410</v>
      </c>
      <c r="F681" s="2">
        <v>3410</v>
      </c>
      <c r="G681" s="2">
        <v>0</v>
      </c>
    </row>
    <row r="682" spans="1:7">
      <c r="A682" s="1">
        <v>10004108</v>
      </c>
      <c r="B682" s="1" t="s">
        <v>736</v>
      </c>
      <c r="C682" s="1" t="s">
        <v>437</v>
      </c>
      <c r="D682" s="2">
        <v>0</v>
      </c>
      <c r="E682" s="2">
        <v>11289.6</v>
      </c>
      <c r="F682" s="2">
        <v>11289.6</v>
      </c>
      <c r="G682" s="2">
        <v>0</v>
      </c>
    </row>
    <row r="683" spans="1:7">
      <c r="A683" s="1">
        <v>10007280</v>
      </c>
      <c r="B683" s="1" t="s">
        <v>737</v>
      </c>
      <c r="C683" s="1" t="s">
        <v>437</v>
      </c>
      <c r="D683" s="2">
        <v>0</v>
      </c>
      <c r="E683" s="2">
        <v>200</v>
      </c>
      <c r="F683" s="2">
        <v>200</v>
      </c>
      <c r="G683" s="2">
        <v>0</v>
      </c>
    </row>
    <row r="684" spans="1:7">
      <c r="A684" s="1">
        <v>10004116</v>
      </c>
      <c r="B684" s="1" t="s">
        <v>738</v>
      </c>
      <c r="C684" s="1" t="s">
        <v>437</v>
      </c>
      <c r="D684" s="2">
        <v>0</v>
      </c>
      <c r="E684" s="2">
        <v>3720</v>
      </c>
      <c r="F684" s="2">
        <v>3720</v>
      </c>
      <c r="G684" s="2">
        <v>0</v>
      </c>
    </row>
    <row r="685" spans="1:7">
      <c r="A685" s="1">
        <v>10006889</v>
      </c>
      <c r="B685" s="1" t="s">
        <v>739</v>
      </c>
      <c r="C685" s="1" t="s">
        <v>437</v>
      </c>
      <c r="D685" s="2">
        <v>0</v>
      </c>
      <c r="E685" s="2">
        <v>400</v>
      </c>
      <c r="F685" s="2">
        <v>400</v>
      </c>
      <c r="G685" s="2">
        <v>0</v>
      </c>
    </row>
    <row r="686" spans="1:7">
      <c r="A686" s="1">
        <v>10004119</v>
      </c>
      <c r="B686" s="1" t="s">
        <v>740</v>
      </c>
      <c r="C686" s="1" t="s">
        <v>437</v>
      </c>
      <c r="D686" s="2">
        <v>0</v>
      </c>
      <c r="E686" s="2">
        <v>2200</v>
      </c>
      <c r="F686" s="2">
        <v>2200</v>
      </c>
      <c r="G686" s="2">
        <v>0</v>
      </c>
    </row>
    <row r="687" spans="1:7">
      <c r="A687" s="1">
        <v>10004139</v>
      </c>
      <c r="B687" s="1" t="s">
        <v>741</v>
      </c>
      <c r="C687" s="1" t="s">
        <v>437</v>
      </c>
      <c r="D687" s="2">
        <v>0</v>
      </c>
      <c r="E687" s="2">
        <v>1240</v>
      </c>
      <c r="F687" s="2">
        <v>1240</v>
      </c>
      <c r="G687" s="2">
        <v>0</v>
      </c>
    </row>
    <row r="688" spans="1:7">
      <c r="A688" s="1">
        <v>10007343</v>
      </c>
      <c r="B688" s="1" t="s">
        <v>742</v>
      </c>
      <c r="C688" s="1" t="s">
        <v>437</v>
      </c>
      <c r="D688" s="2">
        <v>0</v>
      </c>
      <c r="E688" s="2">
        <v>612</v>
      </c>
      <c r="F688" s="2">
        <v>612</v>
      </c>
      <c r="G688" s="2">
        <v>0</v>
      </c>
    </row>
    <row r="689" spans="1:7">
      <c r="A689" s="1">
        <v>10004176</v>
      </c>
      <c r="B689" s="1" t="s">
        <v>743</v>
      </c>
      <c r="C689" s="1" t="s">
        <v>437</v>
      </c>
      <c r="D689" s="2">
        <v>0</v>
      </c>
      <c r="E689" s="2">
        <v>1760</v>
      </c>
      <c r="F689" s="2">
        <v>1760</v>
      </c>
      <c r="G689" s="2">
        <v>0</v>
      </c>
    </row>
    <row r="690" spans="1:7">
      <c r="A690" s="1">
        <v>10004225</v>
      </c>
      <c r="B690" s="1" t="s">
        <v>744</v>
      </c>
      <c r="C690" s="1" t="s">
        <v>437</v>
      </c>
      <c r="D690" s="2">
        <v>0</v>
      </c>
      <c r="E690" s="2">
        <v>3872</v>
      </c>
      <c r="F690" s="2">
        <v>3872</v>
      </c>
      <c r="G690" s="2">
        <v>0</v>
      </c>
    </row>
    <row r="691" spans="1:7">
      <c r="A691" s="1">
        <v>10004230</v>
      </c>
      <c r="B691" s="1" t="s">
        <v>745</v>
      </c>
      <c r="C691" s="1" t="s">
        <v>437</v>
      </c>
      <c r="D691" s="2">
        <v>0</v>
      </c>
      <c r="E691" s="2">
        <v>4171.8999999999996</v>
      </c>
      <c r="F691" s="2">
        <v>4171.8999999999996</v>
      </c>
      <c r="G691" s="2">
        <v>0</v>
      </c>
    </row>
    <row r="692" spans="1:7">
      <c r="A692" s="1">
        <v>10004229</v>
      </c>
      <c r="B692" s="1" t="s">
        <v>746</v>
      </c>
      <c r="C692" s="1" t="s">
        <v>437</v>
      </c>
      <c r="D692" s="2">
        <v>0</v>
      </c>
      <c r="E692" s="2">
        <v>3720</v>
      </c>
      <c r="F692" s="2">
        <v>3720</v>
      </c>
      <c r="G692" s="2">
        <v>0</v>
      </c>
    </row>
    <row r="693" spans="1:7">
      <c r="A693" s="1">
        <v>10002256</v>
      </c>
      <c r="B693" s="1" t="s">
        <v>747</v>
      </c>
      <c r="C693" s="1" t="s">
        <v>434</v>
      </c>
      <c r="D693" s="2">
        <v>0</v>
      </c>
      <c r="E693" s="2">
        <v>53321.52</v>
      </c>
      <c r="F693" s="2">
        <v>53321.52</v>
      </c>
      <c r="G693" s="2">
        <v>0</v>
      </c>
    </row>
    <row r="694" spans="1:7">
      <c r="A694" s="1">
        <v>10007816</v>
      </c>
      <c r="B694" s="1" t="s">
        <v>748</v>
      </c>
      <c r="C694" s="1" t="s">
        <v>434</v>
      </c>
      <c r="D694" s="2">
        <v>0</v>
      </c>
      <c r="E694" s="2">
        <v>90</v>
      </c>
      <c r="F694" s="2">
        <v>90</v>
      </c>
      <c r="G694" s="2">
        <v>0</v>
      </c>
    </row>
    <row r="695" spans="1:7">
      <c r="A695" s="1">
        <v>10004133</v>
      </c>
      <c r="B695" s="1" t="s">
        <v>749</v>
      </c>
      <c r="C695" s="1" t="s">
        <v>437</v>
      </c>
      <c r="D695" s="2">
        <v>0</v>
      </c>
      <c r="E695" s="2">
        <v>1705</v>
      </c>
      <c r="F695" s="2">
        <v>1705</v>
      </c>
      <c r="G695" s="2">
        <v>0</v>
      </c>
    </row>
    <row r="696" spans="1:7">
      <c r="A696" s="1">
        <v>10000084</v>
      </c>
      <c r="B696" s="1" t="s">
        <v>2414</v>
      </c>
      <c r="C696" s="1" t="s">
        <v>434</v>
      </c>
      <c r="D696" s="2">
        <v>-36.6</v>
      </c>
      <c r="E696" s="2">
        <v>43.2</v>
      </c>
      <c r="F696" s="2">
        <v>36.6</v>
      </c>
      <c r="G696" s="2">
        <v>-30</v>
      </c>
    </row>
    <row r="697" spans="1:7">
      <c r="A697" s="1">
        <v>10004097</v>
      </c>
      <c r="B697" s="1" t="s">
        <v>750</v>
      </c>
      <c r="C697" s="1" t="s">
        <v>437</v>
      </c>
      <c r="D697" s="2">
        <v>0</v>
      </c>
      <c r="E697" s="2">
        <v>6400</v>
      </c>
      <c r="F697" s="2">
        <v>6400</v>
      </c>
      <c r="G697" s="2">
        <v>0</v>
      </c>
    </row>
    <row r="698" spans="1:7">
      <c r="A698" s="1">
        <v>10004091</v>
      </c>
      <c r="B698" s="1" t="s">
        <v>751</v>
      </c>
      <c r="C698" s="1" t="s">
        <v>437</v>
      </c>
      <c r="D698" s="2">
        <v>0</v>
      </c>
      <c r="E698" s="2">
        <v>3720</v>
      </c>
      <c r="F698" s="2">
        <v>3720</v>
      </c>
      <c r="G698" s="2">
        <v>0</v>
      </c>
    </row>
    <row r="699" spans="1:7">
      <c r="A699" s="1">
        <v>10004066</v>
      </c>
      <c r="B699" s="1" t="s">
        <v>752</v>
      </c>
      <c r="C699" s="1" t="s">
        <v>437</v>
      </c>
      <c r="D699" s="2">
        <v>0</v>
      </c>
      <c r="E699" s="2">
        <v>1200</v>
      </c>
      <c r="F699" s="2">
        <v>1200</v>
      </c>
      <c r="G699" s="2">
        <v>0</v>
      </c>
    </row>
    <row r="700" spans="1:7">
      <c r="A700" s="1">
        <v>10004087</v>
      </c>
      <c r="B700" s="1" t="s">
        <v>753</v>
      </c>
      <c r="C700" s="1" t="s">
        <v>437</v>
      </c>
      <c r="D700" s="2">
        <v>0</v>
      </c>
      <c r="E700" s="2">
        <v>1476</v>
      </c>
      <c r="F700" s="2">
        <v>1476</v>
      </c>
      <c r="G700" s="2">
        <v>0</v>
      </c>
    </row>
    <row r="701" spans="1:7">
      <c r="A701" s="1">
        <v>10006975</v>
      </c>
      <c r="B701" s="1" t="s">
        <v>754</v>
      </c>
      <c r="C701" s="1" t="s">
        <v>437</v>
      </c>
      <c r="D701" s="2">
        <v>-30036.81</v>
      </c>
      <c r="E701" s="2">
        <v>48410.29</v>
      </c>
      <c r="F701" s="2">
        <v>44085.760000000002</v>
      </c>
      <c r="G701" s="2">
        <v>-25712.28</v>
      </c>
    </row>
    <row r="702" spans="1:7">
      <c r="A702" s="1">
        <v>10004165</v>
      </c>
      <c r="B702" s="1" t="s">
        <v>755</v>
      </c>
      <c r="C702" s="1" t="s">
        <v>437</v>
      </c>
      <c r="D702" s="2">
        <v>0</v>
      </c>
      <c r="E702" s="2">
        <v>1064</v>
      </c>
      <c r="F702" s="2">
        <v>1064</v>
      </c>
      <c r="G702" s="2">
        <v>0</v>
      </c>
    </row>
    <row r="703" spans="1:7">
      <c r="A703" s="1">
        <v>10007259</v>
      </c>
      <c r="B703" s="1" t="s">
        <v>756</v>
      </c>
      <c r="C703" s="1" t="s">
        <v>437</v>
      </c>
      <c r="D703" s="2">
        <v>0</v>
      </c>
      <c r="E703" s="2">
        <v>4800</v>
      </c>
      <c r="F703" s="2">
        <v>4800</v>
      </c>
      <c r="G703" s="2">
        <v>0</v>
      </c>
    </row>
    <row r="704" spans="1:7">
      <c r="A704" s="1">
        <v>10004155</v>
      </c>
      <c r="B704" s="1" t="s">
        <v>2417</v>
      </c>
      <c r="C704" s="1" t="s">
        <v>437</v>
      </c>
      <c r="D704" s="2">
        <v>0</v>
      </c>
      <c r="E704" s="2">
        <v>3050</v>
      </c>
      <c r="F704" s="2">
        <v>3050</v>
      </c>
      <c r="G704" s="2">
        <v>0</v>
      </c>
    </row>
    <row r="705" spans="1:7">
      <c r="A705" s="1">
        <v>10004163</v>
      </c>
      <c r="B705" s="1" t="s">
        <v>757</v>
      </c>
      <c r="C705" s="1" t="s">
        <v>437</v>
      </c>
      <c r="D705" s="2">
        <v>0</v>
      </c>
      <c r="E705" s="2">
        <v>1705</v>
      </c>
      <c r="F705" s="2">
        <v>1705</v>
      </c>
      <c r="G705" s="2">
        <v>0</v>
      </c>
    </row>
    <row r="706" spans="1:7">
      <c r="A706" s="1">
        <v>10007318</v>
      </c>
      <c r="B706" s="1" t="s">
        <v>758</v>
      </c>
      <c r="C706" s="1" t="s">
        <v>437</v>
      </c>
      <c r="D706" s="2">
        <v>0</v>
      </c>
      <c r="E706" s="2">
        <v>800</v>
      </c>
      <c r="F706" s="2">
        <v>800</v>
      </c>
      <c r="G706" s="2">
        <v>0</v>
      </c>
    </row>
    <row r="707" spans="1:7">
      <c r="A707" s="1">
        <v>10007409</v>
      </c>
      <c r="B707" s="1" t="s">
        <v>759</v>
      </c>
      <c r="C707" s="1" t="s">
        <v>437</v>
      </c>
      <c r="D707" s="2">
        <v>0</v>
      </c>
      <c r="E707" s="2">
        <v>43</v>
      </c>
      <c r="F707" s="2">
        <v>43</v>
      </c>
      <c r="G707" s="2">
        <v>0</v>
      </c>
    </row>
    <row r="708" spans="1:7">
      <c r="A708" s="1">
        <v>10004161</v>
      </c>
      <c r="B708" s="1" t="s">
        <v>760</v>
      </c>
      <c r="C708" s="1" t="s">
        <v>437</v>
      </c>
      <c r="D708" s="2">
        <v>0</v>
      </c>
      <c r="E708" s="2">
        <v>8800</v>
      </c>
      <c r="F708" s="2">
        <v>8800</v>
      </c>
      <c r="G708" s="2">
        <v>0</v>
      </c>
    </row>
    <row r="709" spans="1:7">
      <c r="A709" s="1">
        <v>10004184</v>
      </c>
      <c r="B709" s="1" t="s">
        <v>761</v>
      </c>
      <c r="C709" s="1" t="s">
        <v>437</v>
      </c>
      <c r="D709" s="2">
        <v>0</v>
      </c>
      <c r="E709" s="2">
        <v>3150</v>
      </c>
      <c r="F709" s="2">
        <v>3150</v>
      </c>
      <c r="G709" s="2">
        <v>0</v>
      </c>
    </row>
    <row r="710" spans="1:7">
      <c r="A710" s="1">
        <v>10004185</v>
      </c>
      <c r="B710" s="1" t="s">
        <v>762</v>
      </c>
      <c r="C710" s="1" t="s">
        <v>437</v>
      </c>
      <c r="D710" s="2">
        <v>0</v>
      </c>
      <c r="E710" s="2">
        <v>3000</v>
      </c>
      <c r="F710" s="2">
        <v>3000</v>
      </c>
      <c r="G710" s="2">
        <v>0</v>
      </c>
    </row>
    <row r="711" spans="1:7">
      <c r="A711" s="1">
        <v>10004083</v>
      </c>
      <c r="B711" s="1" t="s">
        <v>763</v>
      </c>
      <c r="C711" s="1" t="s">
        <v>437</v>
      </c>
      <c r="D711" s="2">
        <v>0</v>
      </c>
      <c r="E711" s="2">
        <v>1085</v>
      </c>
      <c r="F711" s="2">
        <v>1085</v>
      </c>
      <c r="G711" s="2">
        <v>0</v>
      </c>
    </row>
    <row r="712" spans="1:7">
      <c r="A712" s="1">
        <v>10004150</v>
      </c>
      <c r="B712" s="1" t="s">
        <v>764</v>
      </c>
      <c r="C712" s="1" t="s">
        <v>437</v>
      </c>
      <c r="D712" s="2">
        <v>0</v>
      </c>
      <c r="E712" s="2">
        <v>8400</v>
      </c>
      <c r="F712" s="2">
        <v>8400</v>
      </c>
      <c r="G712" s="2">
        <v>0</v>
      </c>
    </row>
    <row r="713" spans="1:7">
      <c r="A713" s="1">
        <v>10002250</v>
      </c>
      <c r="B713" s="1" t="s">
        <v>765</v>
      </c>
      <c r="C713" s="1" t="s">
        <v>434</v>
      </c>
      <c r="D713" s="2">
        <v>-3332</v>
      </c>
      <c r="E713" s="2">
        <v>15238.35</v>
      </c>
      <c r="F713" s="2">
        <v>13082.56</v>
      </c>
      <c r="G713" s="2">
        <v>-1176.21</v>
      </c>
    </row>
    <row r="714" spans="1:7">
      <c r="A714" s="1">
        <v>10004080</v>
      </c>
      <c r="B714" s="1" t="s">
        <v>766</v>
      </c>
      <c r="C714" s="1" t="s">
        <v>437</v>
      </c>
      <c r="D714" s="2">
        <v>0</v>
      </c>
      <c r="E714" s="2">
        <v>3550</v>
      </c>
      <c r="F714" s="2">
        <v>3550</v>
      </c>
      <c r="G714" s="2">
        <v>0</v>
      </c>
    </row>
    <row r="715" spans="1:7">
      <c r="A715" s="1">
        <v>10007353</v>
      </c>
      <c r="B715" s="1" t="s">
        <v>767</v>
      </c>
      <c r="C715" s="1" t="s">
        <v>437</v>
      </c>
      <c r="D715" s="2">
        <v>0</v>
      </c>
      <c r="E715" s="2">
        <v>500</v>
      </c>
      <c r="F715" s="2">
        <v>500</v>
      </c>
      <c r="G715" s="2">
        <v>0</v>
      </c>
    </row>
    <row r="716" spans="1:7">
      <c r="A716" s="1">
        <v>10007354</v>
      </c>
      <c r="B716" s="1" t="s">
        <v>768</v>
      </c>
      <c r="C716" s="1" t="s">
        <v>437</v>
      </c>
      <c r="D716" s="2">
        <v>0</v>
      </c>
      <c r="E716" s="2">
        <v>475</v>
      </c>
      <c r="F716" s="2">
        <v>475</v>
      </c>
      <c r="G716" s="2">
        <v>0</v>
      </c>
    </row>
    <row r="717" spans="1:7">
      <c r="A717" s="1">
        <v>10007286</v>
      </c>
      <c r="B717" s="1" t="s">
        <v>769</v>
      </c>
      <c r="C717" s="1" t="s">
        <v>437</v>
      </c>
      <c r="D717" s="2">
        <v>0</v>
      </c>
      <c r="E717" s="2">
        <v>1575</v>
      </c>
      <c r="F717" s="2">
        <v>1575</v>
      </c>
      <c r="G717" s="2">
        <v>0</v>
      </c>
    </row>
    <row r="718" spans="1:7">
      <c r="A718" s="1">
        <v>10004191</v>
      </c>
      <c r="B718" s="1" t="s">
        <v>770</v>
      </c>
      <c r="C718" s="1" t="s">
        <v>437</v>
      </c>
      <c r="D718" s="2">
        <v>0</v>
      </c>
      <c r="E718" s="2">
        <v>18173.2</v>
      </c>
      <c r="F718" s="2">
        <v>18173.2</v>
      </c>
      <c r="G718" s="2">
        <v>0</v>
      </c>
    </row>
    <row r="719" spans="1:7">
      <c r="A719" s="1">
        <v>10006891</v>
      </c>
      <c r="B719" s="1" t="s">
        <v>771</v>
      </c>
      <c r="C719" s="1" t="s">
        <v>434</v>
      </c>
      <c r="D719" s="2">
        <v>0</v>
      </c>
      <c r="E719" s="2">
        <v>243</v>
      </c>
      <c r="F719" s="2">
        <v>243</v>
      </c>
      <c r="G719" s="2">
        <v>0</v>
      </c>
    </row>
    <row r="720" spans="1:7">
      <c r="A720" s="1">
        <v>10004241</v>
      </c>
      <c r="B720" s="1" t="s">
        <v>772</v>
      </c>
      <c r="C720" s="1" t="s">
        <v>437</v>
      </c>
      <c r="D720" s="2">
        <v>0</v>
      </c>
      <c r="E720" s="2">
        <v>3500</v>
      </c>
      <c r="F720" s="2">
        <v>3500</v>
      </c>
      <c r="G720" s="2">
        <v>0</v>
      </c>
    </row>
    <row r="721" spans="1:7">
      <c r="A721" s="1">
        <v>10007768</v>
      </c>
      <c r="B721" s="1" t="s">
        <v>773</v>
      </c>
      <c r="C721" s="1" t="s">
        <v>437</v>
      </c>
      <c r="D721" s="2">
        <v>0</v>
      </c>
      <c r="E721" s="2">
        <v>251.32</v>
      </c>
      <c r="F721" s="2">
        <v>251.32</v>
      </c>
      <c r="G721" s="2">
        <v>0</v>
      </c>
    </row>
    <row r="722" spans="1:7">
      <c r="A722" s="1">
        <v>10006936</v>
      </c>
      <c r="B722" s="1" t="s">
        <v>774</v>
      </c>
      <c r="C722" s="1" t="s">
        <v>437</v>
      </c>
      <c r="D722" s="2">
        <v>0</v>
      </c>
      <c r="E722" s="2">
        <v>3219.59</v>
      </c>
      <c r="F722" s="2">
        <v>3219.59</v>
      </c>
      <c r="G722" s="2">
        <v>0</v>
      </c>
    </row>
    <row r="723" spans="1:7">
      <c r="A723" s="1">
        <v>10004242</v>
      </c>
      <c r="B723" s="1" t="s">
        <v>775</v>
      </c>
      <c r="C723" s="1" t="s">
        <v>437</v>
      </c>
      <c r="D723" s="2">
        <v>0</v>
      </c>
      <c r="E723" s="2">
        <v>550</v>
      </c>
      <c r="F723" s="2">
        <v>550</v>
      </c>
      <c r="G723" s="2">
        <v>0</v>
      </c>
    </row>
    <row r="724" spans="1:7">
      <c r="A724" s="1">
        <v>10004240</v>
      </c>
      <c r="B724" s="1" t="s">
        <v>776</v>
      </c>
      <c r="C724" s="1" t="s">
        <v>437</v>
      </c>
      <c r="D724" s="2">
        <v>0</v>
      </c>
      <c r="E724" s="2">
        <v>2843.29</v>
      </c>
      <c r="F724" s="2">
        <v>2843.29</v>
      </c>
      <c r="G724" s="2">
        <v>0</v>
      </c>
    </row>
    <row r="725" spans="1:7">
      <c r="A725" s="1">
        <v>10004244</v>
      </c>
      <c r="B725" s="1" t="s">
        <v>777</v>
      </c>
      <c r="C725" s="1" t="s">
        <v>437</v>
      </c>
      <c r="D725" s="2">
        <v>0</v>
      </c>
      <c r="E725" s="2">
        <v>7150</v>
      </c>
      <c r="F725" s="2">
        <v>7150</v>
      </c>
      <c r="G725" s="2">
        <v>0</v>
      </c>
    </row>
    <row r="726" spans="1:7">
      <c r="A726" s="1">
        <v>10004238</v>
      </c>
      <c r="B726" s="1" t="s">
        <v>778</v>
      </c>
      <c r="C726" s="1" t="s">
        <v>437</v>
      </c>
      <c r="D726" s="2">
        <v>0</v>
      </c>
      <c r="E726" s="2">
        <v>206</v>
      </c>
      <c r="F726" s="2">
        <v>206</v>
      </c>
      <c r="G726" s="2">
        <v>0</v>
      </c>
    </row>
    <row r="727" spans="1:7">
      <c r="A727" s="1">
        <v>10004217</v>
      </c>
      <c r="B727" s="1" t="s">
        <v>779</v>
      </c>
      <c r="C727" s="1" t="s">
        <v>437</v>
      </c>
      <c r="D727" s="2">
        <v>0</v>
      </c>
      <c r="E727" s="2">
        <v>775</v>
      </c>
      <c r="F727" s="2">
        <v>775</v>
      </c>
      <c r="G727" s="2">
        <v>0</v>
      </c>
    </row>
    <row r="728" spans="1:7">
      <c r="A728" s="1">
        <v>10004067</v>
      </c>
      <c r="B728" s="1" t="s">
        <v>780</v>
      </c>
      <c r="C728" s="1" t="s">
        <v>437</v>
      </c>
      <c r="D728" s="2">
        <v>0</v>
      </c>
      <c r="E728" s="2">
        <v>2802.61</v>
      </c>
      <c r="F728" s="2">
        <v>2802.61</v>
      </c>
      <c r="G728" s="2">
        <v>0</v>
      </c>
    </row>
    <row r="729" spans="1:7">
      <c r="A729" s="1">
        <v>10004125</v>
      </c>
      <c r="B729" s="1" t="s">
        <v>781</v>
      </c>
      <c r="C729" s="1" t="s">
        <v>437</v>
      </c>
      <c r="D729" s="2">
        <v>0</v>
      </c>
      <c r="E729" s="2">
        <v>1395</v>
      </c>
      <c r="F729" s="2">
        <v>1395</v>
      </c>
      <c r="G729" s="2">
        <v>0</v>
      </c>
    </row>
    <row r="730" spans="1:7">
      <c r="A730" s="1">
        <v>10004129</v>
      </c>
      <c r="B730" s="1" t="s">
        <v>782</v>
      </c>
      <c r="C730" s="1" t="s">
        <v>437</v>
      </c>
      <c r="D730" s="2">
        <v>0</v>
      </c>
      <c r="E730" s="2">
        <v>3139</v>
      </c>
      <c r="F730" s="2">
        <v>3139</v>
      </c>
      <c r="G730" s="2">
        <v>0</v>
      </c>
    </row>
    <row r="731" spans="1:7">
      <c r="A731" s="1">
        <v>10007541</v>
      </c>
      <c r="B731" s="1" t="s">
        <v>783</v>
      </c>
      <c r="C731" s="1" t="s">
        <v>434</v>
      </c>
      <c r="D731" s="2">
        <v>0</v>
      </c>
      <c r="E731" s="2">
        <v>4335.5</v>
      </c>
      <c r="F731" s="2">
        <v>4990.5</v>
      </c>
      <c r="G731" s="2">
        <v>-655</v>
      </c>
    </row>
    <row r="732" spans="1:7">
      <c r="A732" s="1">
        <v>10006823</v>
      </c>
      <c r="B732" s="1" t="s">
        <v>784</v>
      </c>
      <c r="C732" s="1" t="s">
        <v>437</v>
      </c>
      <c r="D732" s="2">
        <v>0</v>
      </c>
      <c r="E732" s="2">
        <v>12870</v>
      </c>
      <c r="F732" s="2">
        <v>12870</v>
      </c>
      <c r="G732" s="2">
        <v>0</v>
      </c>
    </row>
    <row r="733" spans="1:7">
      <c r="A733" s="1">
        <v>10007045</v>
      </c>
      <c r="B733" s="1" t="s">
        <v>785</v>
      </c>
      <c r="C733" s="1" t="s">
        <v>437</v>
      </c>
      <c r="D733" s="2">
        <v>0</v>
      </c>
      <c r="E733" s="2">
        <v>300</v>
      </c>
      <c r="F733" s="2">
        <v>300</v>
      </c>
      <c r="G733" s="2">
        <v>0</v>
      </c>
    </row>
    <row r="734" spans="1:7">
      <c r="A734" s="1">
        <v>10007659</v>
      </c>
      <c r="B734" s="1" t="s">
        <v>786</v>
      </c>
      <c r="C734" s="1" t="s">
        <v>437</v>
      </c>
      <c r="D734" s="2">
        <v>0</v>
      </c>
      <c r="E734" s="2">
        <v>250</v>
      </c>
      <c r="F734" s="2">
        <v>250</v>
      </c>
      <c r="G734" s="2">
        <v>0</v>
      </c>
    </row>
    <row r="735" spans="1:7">
      <c r="A735" s="1">
        <v>10004205</v>
      </c>
      <c r="B735" s="1" t="s">
        <v>787</v>
      </c>
      <c r="C735" s="1" t="s">
        <v>437</v>
      </c>
      <c r="D735" s="2">
        <v>0</v>
      </c>
      <c r="E735" s="2">
        <v>1705</v>
      </c>
      <c r="F735" s="2">
        <v>1705</v>
      </c>
      <c r="G735" s="2">
        <v>0</v>
      </c>
    </row>
    <row r="736" spans="1:7">
      <c r="A736" s="1">
        <v>10007542</v>
      </c>
      <c r="B736" s="1" t="s">
        <v>788</v>
      </c>
      <c r="C736" s="1" t="s">
        <v>437</v>
      </c>
      <c r="D736" s="2">
        <v>0</v>
      </c>
      <c r="E736" s="2">
        <v>3000</v>
      </c>
      <c r="F736" s="2">
        <v>3000</v>
      </c>
      <c r="G736" s="2">
        <v>0</v>
      </c>
    </row>
    <row r="737" spans="1:7">
      <c r="A737" s="1">
        <v>10004195</v>
      </c>
      <c r="B737" s="1" t="s">
        <v>789</v>
      </c>
      <c r="C737" s="1" t="s">
        <v>437</v>
      </c>
      <c r="D737" s="2">
        <v>0</v>
      </c>
      <c r="E737" s="2">
        <v>2270</v>
      </c>
      <c r="F737" s="2">
        <v>2270</v>
      </c>
      <c r="G737" s="2">
        <v>0</v>
      </c>
    </row>
    <row r="738" spans="1:7">
      <c r="A738" s="1">
        <v>10004197</v>
      </c>
      <c r="B738" s="1" t="s">
        <v>790</v>
      </c>
      <c r="C738" s="1" t="s">
        <v>437</v>
      </c>
      <c r="D738" s="2">
        <v>0</v>
      </c>
      <c r="E738" s="2">
        <v>1650</v>
      </c>
      <c r="F738" s="2">
        <v>1650</v>
      </c>
      <c r="G738" s="2">
        <v>0</v>
      </c>
    </row>
    <row r="739" spans="1:7">
      <c r="A739" s="1">
        <v>10004198</v>
      </c>
      <c r="B739" s="1" t="s">
        <v>791</v>
      </c>
      <c r="C739" s="1" t="s">
        <v>437</v>
      </c>
      <c r="D739" s="2">
        <v>0</v>
      </c>
      <c r="E739" s="2">
        <v>1705</v>
      </c>
      <c r="F739" s="2">
        <v>1705</v>
      </c>
      <c r="G739" s="2">
        <v>0</v>
      </c>
    </row>
    <row r="740" spans="1:7">
      <c r="A740" s="1">
        <v>10004192</v>
      </c>
      <c r="B740" s="1" t="s">
        <v>792</v>
      </c>
      <c r="C740" s="1" t="s">
        <v>437</v>
      </c>
      <c r="D740" s="2">
        <v>0</v>
      </c>
      <c r="E740" s="2">
        <v>6193.7</v>
      </c>
      <c r="F740" s="2">
        <v>6193.7</v>
      </c>
      <c r="G740" s="2">
        <v>0</v>
      </c>
    </row>
    <row r="741" spans="1:7">
      <c r="A741" s="1">
        <v>10004186</v>
      </c>
      <c r="B741" s="1" t="s">
        <v>793</v>
      </c>
      <c r="C741" s="1" t="s">
        <v>437</v>
      </c>
      <c r="D741" s="2">
        <v>0</v>
      </c>
      <c r="E741" s="2">
        <v>2550</v>
      </c>
      <c r="F741" s="2">
        <v>2550</v>
      </c>
      <c r="G741" s="2">
        <v>0</v>
      </c>
    </row>
    <row r="742" spans="1:7">
      <c r="A742" s="1">
        <v>10004204</v>
      </c>
      <c r="B742" s="1" t="s">
        <v>794</v>
      </c>
      <c r="C742" s="1" t="s">
        <v>437</v>
      </c>
      <c r="D742" s="2">
        <v>0</v>
      </c>
      <c r="E742" s="2">
        <v>960</v>
      </c>
      <c r="F742" s="2">
        <v>960</v>
      </c>
      <c r="G742" s="2">
        <v>0</v>
      </c>
    </row>
    <row r="743" spans="1:7">
      <c r="A743" s="1">
        <v>10004218</v>
      </c>
      <c r="B743" s="1" t="s">
        <v>795</v>
      </c>
      <c r="C743" s="1" t="s">
        <v>437</v>
      </c>
      <c r="D743" s="2">
        <v>0</v>
      </c>
      <c r="E743" s="2">
        <v>7700</v>
      </c>
      <c r="F743" s="2">
        <v>7700</v>
      </c>
      <c r="G743" s="2">
        <v>0</v>
      </c>
    </row>
    <row r="744" spans="1:7">
      <c r="A744" s="1">
        <v>10004224</v>
      </c>
      <c r="B744" s="1" t="s">
        <v>796</v>
      </c>
      <c r="C744" s="1" t="s">
        <v>437</v>
      </c>
      <c r="D744" s="2">
        <v>0</v>
      </c>
      <c r="E744" s="2">
        <v>2040</v>
      </c>
      <c r="F744" s="2">
        <v>2040</v>
      </c>
      <c r="G744" s="2">
        <v>0</v>
      </c>
    </row>
    <row r="745" spans="1:7">
      <c r="A745" s="1">
        <v>10004177</v>
      </c>
      <c r="B745" s="1" t="s">
        <v>797</v>
      </c>
      <c r="C745" s="1" t="s">
        <v>437</v>
      </c>
      <c r="D745" s="2">
        <v>0</v>
      </c>
      <c r="E745" s="2">
        <v>1705</v>
      </c>
      <c r="F745" s="2">
        <v>1705</v>
      </c>
      <c r="G745" s="2">
        <v>0</v>
      </c>
    </row>
    <row r="746" spans="1:7">
      <c r="A746" s="1">
        <v>10004181</v>
      </c>
      <c r="B746" s="1" t="s">
        <v>798</v>
      </c>
      <c r="C746" s="1" t="s">
        <v>437</v>
      </c>
      <c r="D746" s="2">
        <v>0</v>
      </c>
      <c r="E746" s="2">
        <v>1395</v>
      </c>
      <c r="F746" s="2">
        <v>1395</v>
      </c>
      <c r="G746" s="2">
        <v>0</v>
      </c>
    </row>
    <row r="747" spans="1:7">
      <c r="A747" s="1">
        <v>10007034</v>
      </c>
      <c r="B747" s="1" t="s">
        <v>799</v>
      </c>
      <c r="C747" s="1" t="s">
        <v>437</v>
      </c>
      <c r="D747" s="2">
        <v>0</v>
      </c>
      <c r="E747" s="2">
        <v>700</v>
      </c>
      <c r="F747" s="2">
        <v>700</v>
      </c>
      <c r="G747" s="2">
        <v>0</v>
      </c>
    </row>
    <row r="748" spans="1:7">
      <c r="A748" s="1">
        <v>10004188</v>
      </c>
      <c r="B748" s="1" t="s">
        <v>800</v>
      </c>
      <c r="C748" s="1" t="s">
        <v>437</v>
      </c>
      <c r="D748" s="2">
        <v>0</v>
      </c>
      <c r="E748" s="2">
        <v>1395</v>
      </c>
      <c r="F748" s="2">
        <v>1395</v>
      </c>
      <c r="G748" s="2">
        <v>0</v>
      </c>
    </row>
    <row r="749" spans="1:7">
      <c r="A749" s="1">
        <v>10004196</v>
      </c>
      <c r="B749" s="1" t="s">
        <v>801</v>
      </c>
      <c r="C749" s="1" t="s">
        <v>437</v>
      </c>
      <c r="D749" s="2">
        <v>0</v>
      </c>
      <c r="E749" s="2">
        <v>10600</v>
      </c>
      <c r="F749" s="2">
        <v>10600</v>
      </c>
      <c r="G749" s="2">
        <v>0</v>
      </c>
    </row>
    <row r="750" spans="1:7">
      <c r="A750" s="1">
        <v>10004200</v>
      </c>
      <c r="B750" s="1" t="s">
        <v>802</v>
      </c>
      <c r="C750" s="1" t="s">
        <v>437</v>
      </c>
      <c r="D750" s="2">
        <v>0</v>
      </c>
      <c r="E750" s="2">
        <v>1705</v>
      </c>
      <c r="F750" s="2">
        <v>1705</v>
      </c>
      <c r="G750" s="2">
        <v>0</v>
      </c>
    </row>
    <row r="751" spans="1:7">
      <c r="A751" s="1">
        <v>10004203</v>
      </c>
      <c r="B751" s="1" t="s">
        <v>803</v>
      </c>
      <c r="C751" s="1" t="s">
        <v>437</v>
      </c>
      <c r="D751" s="2">
        <v>0</v>
      </c>
      <c r="E751" s="2">
        <v>360</v>
      </c>
      <c r="F751" s="2">
        <v>360</v>
      </c>
      <c r="G751" s="2">
        <v>0</v>
      </c>
    </row>
    <row r="752" spans="1:7">
      <c r="A752" s="1">
        <v>10004134</v>
      </c>
      <c r="B752" s="1" t="s">
        <v>804</v>
      </c>
      <c r="C752" s="1" t="s">
        <v>437</v>
      </c>
      <c r="D752" s="2">
        <v>0</v>
      </c>
      <c r="E752" s="2">
        <v>1705</v>
      </c>
      <c r="F752" s="2">
        <v>1705</v>
      </c>
      <c r="G752" s="2">
        <v>0</v>
      </c>
    </row>
    <row r="753" spans="1:7">
      <c r="A753" s="1">
        <v>10006868</v>
      </c>
      <c r="B753" s="1" t="s">
        <v>805</v>
      </c>
      <c r="C753" s="1" t="s">
        <v>437</v>
      </c>
      <c r="D753" s="2">
        <v>0</v>
      </c>
      <c r="E753" s="2">
        <v>230</v>
      </c>
      <c r="F753" s="2">
        <v>230</v>
      </c>
      <c r="G753" s="2">
        <v>0</v>
      </c>
    </row>
    <row r="754" spans="1:7">
      <c r="A754" s="1">
        <v>10004213</v>
      </c>
      <c r="B754" s="1" t="s">
        <v>2439</v>
      </c>
      <c r="C754" s="1" t="s">
        <v>437</v>
      </c>
      <c r="D754" s="2">
        <v>0</v>
      </c>
      <c r="E754" s="2">
        <v>1760</v>
      </c>
      <c r="F754" s="2">
        <v>1760</v>
      </c>
      <c r="G754" s="2">
        <v>0</v>
      </c>
    </row>
    <row r="755" spans="1:7">
      <c r="A755" s="1">
        <v>10004207</v>
      </c>
      <c r="B755" s="1" t="s">
        <v>806</v>
      </c>
      <c r="C755" s="1" t="s">
        <v>437</v>
      </c>
      <c r="D755" s="2">
        <v>0</v>
      </c>
      <c r="E755" s="2">
        <v>1320</v>
      </c>
      <c r="F755" s="2">
        <v>1320</v>
      </c>
      <c r="G755" s="2">
        <v>0</v>
      </c>
    </row>
    <row r="756" spans="1:7">
      <c r="A756" s="1">
        <v>10007512</v>
      </c>
      <c r="B756" s="1" t="s">
        <v>807</v>
      </c>
      <c r="C756" s="1" t="s">
        <v>437</v>
      </c>
      <c r="D756" s="2">
        <v>0</v>
      </c>
      <c r="E756" s="2">
        <v>160</v>
      </c>
      <c r="F756" s="2">
        <v>160</v>
      </c>
      <c r="G756" s="2">
        <v>0</v>
      </c>
    </row>
    <row r="757" spans="1:7">
      <c r="A757" s="1">
        <v>10007480</v>
      </c>
      <c r="B757" s="1" t="s">
        <v>808</v>
      </c>
      <c r="C757" s="1" t="s">
        <v>437</v>
      </c>
      <c r="D757" s="2">
        <v>0</v>
      </c>
      <c r="E757" s="2">
        <v>676</v>
      </c>
      <c r="F757" s="2">
        <v>676</v>
      </c>
      <c r="G757" s="2">
        <v>0</v>
      </c>
    </row>
    <row r="758" spans="1:7">
      <c r="A758" s="1">
        <v>10004210</v>
      </c>
      <c r="B758" s="1" t="s">
        <v>809</v>
      </c>
      <c r="C758" s="1" t="s">
        <v>437</v>
      </c>
      <c r="D758" s="2">
        <v>0</v>
      </c>
      <c r="E758" s="2">
        <v>3300</v>
      </c>
      <c r="F758" s="2">
        <v>3300</v>
      </c>
      <c r="G758" s="2">
        <v>0</v>
      </c>
    </row>
    <row r="759" spans="1:7">
      <c r="A759" s="1">
        <v>10004215</v>
      </c>
      <c r="B759" s="1" t="s">
        <v>2442</v>
      </c>
      <c r="C759" s="1" t="s">
        <v>437</v>
      </c>
      <c r="D759" s="2">
        <v>0</v>
      </c>
      <c r="E759" s="2">
        <v>1860</v>
      </c>
      <c r="F759" s="2">
        <v>1860</v>
      </c>
      <c r="G759" s="2">
        <v>0</v>
      </c>
    </row>
    <row r="760" spans="1:7">
      <c r="A760" s="1">
        <v>10004249</v>
      </c>
      <c r="B760" s="1" t="s">
        <v>810</v>
      </c>
      <c r="C760" s="1" t="s">
        <v>437</v>
      </c>
      <c r="D760" s="2">
        <v>0</v>
      </c>
      <c r="E760" s="2">
        <v>9700</v>
      </c>
      <c r="F760" s="2">
        <v>9700</v>
      </c>
      <c r="G760" s="2">
        <v>0</v>
      </c>
    </row>
    <row r="761" spans="1:7">
      <c r="A761" s="1">
        <v>10004085</v>
      </c>
      <c r="B761" s="1" t="s">
        <v>811</v>
      </c>
      <c r="C761" s="1" t="s">
        <v>437</v>
      </c>
      <c r="D761" s="2">
        <v>0</v>
      </c>
      <c r="E761" s="2">
        <v>450</v>
      </c>
      <c r="F761" s="2">
        <v>450</v>
      </c>
      <c r="G761" s="2">
        <v>0</v>
      </c>
    </row>
    <row r="762" spans="1:7">
      <c r="A762" s="1">
        <v>10004070</v>
      </c>
      <c r="B762" s="1" t="s">
        <v>812</v>
      </c>
      <c r="C762" s="1" t="s">
        <v>437</v>
      </c>
      <c r="D762" s="2">
        <v>0</v>
      </c>
      <c r="E762" s="2">
        <v>1650</v>
      </c>
      <c r="F762" s="2">
        <v>1650</v>
      </c>
      <c r="G762" s="2">
        <v>0</v>
      </c>
    </row>
    <row r="763" spans="1:7">
      <c r="A763" s="1">
        <v>10004069</v>
      </c>
      <c r="B763" s="1" t="s">
        <v>813</v>
      </c>
      <c r="C763" s="1" t="s">
        <v>437</v>
      </c>
      <c r="D763" s="2">
        <v>0</v>
      </c>
      <c r="E763" s="2">
        <v>3720</v>
      </c>
      <c r="F763" s="2">
        <v>3720</v>
      </c>
      <c r="G763" s="2">
        <v>0</v>
      </c>
    </row>
    <row r="764" spans="1:7">
      <c r="A764" s="1">
        <v>10004071</v>
      </c>
      <c r="B764" s="1" t="s">
        <v>814</v>
      </c>
      <c r="C764" s="1" t="s">
        <v>437</v>
      </c>
      <c r="D764" s="2">
        <v>0</v>
      </c>
      <c r="E764" s="2">
        <v>3320</v>
      </c>
      <c r="F764" s="2">
        <v>3320</v>
      </c>
      <c r="G764" s="2">
        <v>0</v>
      </c>
    </row>
    <row r="765" spans="1:7">
      <c r="A765" s="1">
        <v>10004074</v>
      </c>
      <c r="B765" s="1" t="s">
        <v>815</v>
      </c>
      <c r="C765" s="1" t="s">
        <v>437</v>
      </c>
      <c r="D765" s="2">
        <v>0</v>
      </c>
      <c r="E765" s="2">
        <v>748</v>
      </c>
      <c r="F765" s="2">
        <v>748</v>
      </c>
      <c r="G765" s="2">
        <v>0</v>
      </c>
    </row>
    <row r="766" spans="1:7">
      <c r="A766" s="1">
        <v>10004077</v>
      </c>
      <c r="B766" s="1" t="s">
        <v>2444</v>
      </c>
      <c r="C766" s="1" t="s">
        <v>437</v>
      </c>
      <c r="D766" s="2">
        <v>0</v>
      </c>
      <c r="E766" s="2">
        <v>620</v>
      </c>
      <c r="F766" s="2">
        <v>620</v>
      </c>
      <c r="G766" s="2">
        <v>0</v>
      </c>
    </row>
    <row r="767" spans="1:7">
      <c r="A767" s="1">
        <v>10007356</v>
      </c>
      <c r="B767" s="1" t="s">
        <v>816</v>
      </c>
      <c r="C767" s="1" t="s">
        <v>437</v>
      </c>
      <c r="D767" s="2">
        <v>0</v>
      </c>
      <c r="E767" s="2">
        <v>1330</v>
      </c>
      <c r="F767" s="2">
        <v>1330</v>
      </c>
      <c r="G767" s="2">
        <v>0</v>
      </c>
    </row>
    <row r="768" spans="1:7">
      <c r="A768" s="1">
        <v>10007638</v>
      </c>
      <c r="B768" s="1" t="s">
        <v>817</v>
      </c>
      <c r="C768" s="1" t="s">
        <v>437</v>
      </c>
      <c r="D768" s="2">
        <v>0</v>
      </c>
      <c r="E768" s="2">
        <v>500</v>
      </c>
      <c r="F768" s="2">
        <v>500</v>
      </c>
      <c r="G768" s="2">
        <v>0</v>
      </c>
    </row>
    <row r="769" spans="1:7">
      <c r="A769" s="1">
        <v>10004072</v>
      </c>
      <c r="B769" s="1" t="s">
        <v>818</v>
      </c>
      <c r="C769" s="1" t="s">
        <v>437</v>
      </c>
      <c r="D769" s="2">
        <v>0</v>
      </c>
      <c r="E769" s="2">
        <v>2200</v>
      </c>
      <c r="F769" s="2">
        <v>2200</v>
      </c>
      <c r="G769" s="2">
        <v>0</v>
      </c>
    </row>
    <row r="770" spans="1:7">
      <c r="A770" s="1">
        <v>10004248</v>
      </c>
      <c r="B770" s="1" t="s">
        <v>819</v>
      </c>
      <c r="C770" s="1" t="s">
        <v>437</v>
      </c>
      <c r="D770" s="2">
        <v>0</v>
      </c>
      <c r="E770" s="2">
        <v>1705</v>
      </c>
      <c r="F770" s="2">
        <v>1705</v>
      </c>
      <c r="G770" s="2">
        <v>0</v>
      </c>
    </row>
    <row r="771" spans="1:7">
      <c r="A771" s="1">
        <v>10007035</v>
      </c>
      <c r="B771" s="1" t="s">
        <v>820</v>
      </c>
      <c r="C771" s="1" t="s">
        <v>437</v>
      </c>
      <c r="D771" s="2">
        <v>0</v>
      </c>
      <c r="E771" s="2">
        <v>1000</v>
      </c>
      <c r="F771" s="2">
        <v>1000</v>
      </c>
      <c r="G771" s="2">
        <v>0</v>
      </c>
    </row>
    <row r="772" spans="1:7">
      <c r="A772" s="1">
        <v>10004253</v>
      </c>
      <c r="B772" s="1" t="s">
        <v>821</v>
      </c>
      <c r="C772" s="1" t="s">
        <v>437</v>
      </c>
      <c r="D772" s="2">
        <v>0</v>
      </c>
      <c r="E772" s="2">
        <v>7800</v>
      </c>
      <c r="F772" s="2">
        <v>7800</v>
      </c>
      <c r="G772" s="2">
        <v>0</v>
      </c>
    </row>
    <row r="773" spans="1:7">
      <c r="A773" s="1">
        <v>10004261</v>
      </c>
      <c r="B773" s="1" t="s">
        <v>822</v>
      </c>
      <c r="C773" s="1" t="s">
        <v>437</v>
      </c>
      <c r="D773" s="2">
        <v>0</v>
      </c>
      <c r="E773" s="2">
        <v>968</v>
      </c>
      <c r="F773" s="2">
        <v>968</v>
      </c>
      <c r="G773" s="2">
        <v>0</v>
      </c>
    </row>
    <row r="774" spans="1:7">
      <c r="A774" s="1">
        <v>10004262</v>
      </c>
      <c r="B774" s="1" t="s">
        <v>823</v>
      </c>
      <c r="C774" s="1" t="s">
        <v>437</v>
      </c>
      <c r="D774" s="2">
        <v>0</v>
      </c>
      <c r="E774" s="2">
        <v>968</v>
      </c>
      <c r="F774" s="2">
        <v>968</v>
      </c>
      <c r="G774" s="2">
        <v>0</v>
      </c>
    </row>
    <row r="775" spans="1:7">
      <c r="A775" s="1">
        <v>10005655</v>
      </c>
      <c r="B775" s="1" t="s">
        <v>824</v>
      </c>
      <c r="C775" s="1" t="s">
        <v>437</v>
      </c>
      <c r="D775" s="2">
        <v>0</v>
      </c>
      <c r="E775" s="2">
        <v>190</v>
      </c>
      <c r="F775" s="2">
        <v>190</v>
      </c>
      <c r="G775" s="2">
        <v>0</v>
      </c>
    </row>
    <row r="776" spans="1:7">
      <c r="A776" s="1">
        <v>10007793</v>
      </c>
      <c r="B776" s="1" t="s">
        <v>825</v>
      </c>
      <c r="C776" s="1" t="s">
        <v>437</v>
      </c>
      <c r="D776" s="2">
        <v>0</v>
      </c>
      <c r="E776" s="2">
        <v>225</v>
      </c>
      <c r="F776" s="2">
        <v>225</v>
      </c>
      <c r="G776" s="2">
        <v>0</v>
      </c>
    </row>
    <row r="777" spans="1:7">
      <c r="A777" s="1">
        <v>10000144</v>
      </c>
      <c r="B777" s="1" t="s">
        <v>826</v>
      </c>
      <c r="C777" s="1" t="s">
        <v>434</v>
      </c>
      <c r="D777" s="2">
        <v>-4453.83</v>
      </c>
      <c r="E777" s="2">
        <v>6883</v>
      </c>
      <c r="F777" s="2">
        <v>2429.17</v>
      </c>
      <c r="G777" s="2">
        <v>0</v>
      </c>
    </row>
    <row r="778" spans="1:7">
      <c r="A778" s="1">
        <v>10003058</v>
      </c>
      <c r="B778" s="1" t="s">
        <v>827</v>
      </c>
      <c r="C778" s="1" t="s">
        <v>434</v>
      </c>
      <c r="D778" s="2">
        <v>0</v>
      </c>
      <c r="E778" s="2">
        <v>32500</v>
      </c>
      <c r="F778" s="2">
        <v>32500</v>
      </c>
      <c r="G778" s="2">
        <v>0</v>
      </c>
    </row>
    <row r="779" spans="1:7">
      <c r="A779" s="1">
        <v>10004269</v>
      </c>
      <c r="B779" s="1" t="s">
        <v>828</v>
      </c>
      <c r="C779" s="1" t="s">
        <v>437</v>
      </c>
      <c r="D779" s="2">
        <v>0</v>
      </c>
      <c r="E779" s="2">
        <v>250</v>
      </c>
      <c r="F779" s="2">
        <v>250</v>
      </c>
      <c r="G779" s="2">
        <v>0</v>
      </c>
    </row>
    <row r="780" spans="1:7">
      <c r="A780" s="1">
        <v>10004276</v>
      </c>
      <c r="B780" s="1" t="s">
        <v>829</v>
      </c>
      <c r="C780" s="1" t="s">
        <v>437</v>
      </c>
      <c r="D780" s="2">
        <v>0</v>
      </c>
      <c r="E780" s="2">
        <v>9000</v>
      </c>
      <c r="F780" s="2">
        <v>9000</v>
      </c>
      <c r="G780" s="2">
        <v>0</v>
      </c>
    </row>
    <row r="781" spans="1:7">
      <c r="A781" s="1">
        <v>10007499</v>
      </c>
      <c r="B781" s="1" t="s">
        <v>830</v>
      </c>
      <c r="C781" s="1" t="s">
        <v>434</v>
      </c>
      <c r="D781" s="2">
        <v>0</v>
      </c>
      <c r="E781" s="2">
        <v>616.47</v>
      </c>
      <c r="F781" s="2">
        <v>616.47</v>
      </c>
      <c r="G781" s="2">
        <v>0</v>
      </c>
    </row>
    <row r="782" spans="1:7">
      <c r="A782" s="1">
        <v>10000206</v>
      </c>
      <c r="B782" s="1" t="s">
        <v>831</v>
      </c>
      <c r="C782" s="1" t="s">
        <v>434</v>
      </c>
      <c r="D782" s="2">
        <v>0</v>
      </c>
      <c r="E782" s="2">
        <v>158</v>
      </c>
      <c r="F782" s="2">
        <v>158</v>
      </c>
      <c r="G782" s="2">
        <v>0</v>
      </c>
    </row>
    <row r="783" spans="1:7">
      <c r="A783" s="1">
        <v>10004287</v>
      </c>
      <c r="B783" s="1" t="s">
        <v>832</v>
      </c>
      <c r="C783" s="1" t="s">
        <v>437</v>
      </c>
      <c r="D783" s="2">
        <v>0</v>
      </c>
      <c r="E783" s="2">
        <v>400</v>
      </c>
      <c r="F783" s="2">
        <v>400</v>
      </c>
      <c r="G783" s="2">
        <v>0</v>
      </c>
    </row>
    <row r="784" spans="1:7">
      <c r="A784" s="1">
        <v>10004288</v>
      </c>
      <c r="B784" s="1" t="s">
        <v>833</v>
      </c>
      <c r="C784" s="1" t="s">
        <v>437</v>
      </c>
      <c r="D784" s="2">
        <v>0</v>
      </c>
      <c r="E784" s="2">
        <v>3850</v>
      </c>
      <c r="F784" s="2">
        <v>3850</v>
      </c>
      <c r="G784" s="2">
        <v>0</v>
      </c>
    </row>
    <row r="785" spans="1:7">
      <c r="A785" s="1">
        <v>10006834</v>
      </c>
      <c r="B785" s="1" t="s">
        <v>834</v>
      </c>
      <c r="C785" s="1" t="s">
        <v>835</v>
      </c>
      <c r="D785" s="2">
        <v>0</v>
      </c>
      <c r="E785" s="2">
        <v>9151.92</v>
      </c>
      <c r="F785" s="2">
        <v>9151.92</v>
      </c>
      <c r="G785" s="2">
        <v>0</v>
      </c>
    </row>
    <row r="786" spans="1:7">
      <c r="A786" s="1">
        <v>10007341</v>
      </c>
      <c r="B786" s="1" t="s">
        <v>836</v>
      </c>
      <c r="C786" s="1" t="s">
        <v>445</v>
      </c>
      <c r="D786" s="2">
        <v>0</v>
      </c>
      <c r="E786" s="2">
        <v>5500</v>
      </c>
      <c r="F786" s="2">
        <v>5500</v>
      </c>
      <c r="G786" s="2">
        <v>0</v>
      </c>
    </row>
    <row r="787" spans="1:7">
      <c r="A787" s="1">
        <v>10003521</v>
      </c>
      <c r="B787" s="1" t="s">
        <v>837</v>
      </c>
      <c r="C787" s="1" t="s">
        <v>437</v>
      </c>
      <c r="D787" s="2">
        <v>0</v>
      </c>
      <c r="E787" s="2">
        <v>495</v>
      </c>
      <c r="F787" s="2">
        <v>495</v>
      </c>
      <c r="G787" s="2">
        <v>0</v>
      </c>
    </row>
    <row r="788" spans="1:7">
      <c r="A788" s="1">
        <v>10004950</v>
      </c>
      <c r="B788" s="1" t="s">
        <v>838</v>
      </c>
      <c r="C788" s="1" t="s">
        <v>437</v>
      </c>
      <c r="D788" s="2">
        <v>0</v>
      </c>
      <c r="E788" s="2">
        <v>3960</v>
      </c>
      <c r="F788" s="2">
        <v>3960</v>
      </c>
      <c r="G788" s="2">
        <v>0</v>
      </c>
    </row>
    <row r="789" spans="1:7">
      <c r="A789" s="1">
        <v>10007420</v>
      </c>
      <c r="B789" s="1" t="s">
        <v>839</v>
      </c>
      <c r="C789" s="1" t="s">
        <v>434</v>
      </c>
      <c r="D789" s="2">
        <v>0</v>
      </c>
      <c r="E789" s="2">
        <v>68</v>
      </c>
      <c r="F789" s="2">
        <v>1428</v>
      </c>
      <c r="G789" s="2">
        <v>-1360</v>
      </c>
    </row>
    <row r="790" spans="1:7">
      <c r="A790" s="1">
        <v>10007756</v>
      </c>
      <c r="B790" s="1" t="s">
        <v>840</v>
      </c>
      <c r="C790" s="1" t="s">
        <v>434</v>
      </c>
      <c r="D790" s="2">
        <v>0</v>
      </c>
      <c r="E790" s="2">
        <v>0</v>
      </c>
      <c r="F790" s="2">
        <v>1200</v>
      </c>
      <c r="G790" s="2">
        <v>-1200</v>
      </c>
    </row>
    <row r="791" spans="1:7">
      <c r="A791" s="1">
        <v>10002987</v>
      </c>
      <c r="B791" s="1" t="s">
        <v>2455</v>
      </c>
      <c r="C791" s="1" t="s">
        <v>434</v>
      </c>
      <c r="D791" s="2">
        <v>-74160.259999999995</v>
      </c>
      <c r="E791" s="2">
        <v>553566.66</v>
      </c>
      <c r="F791" s="2">
        <v>627596.34</v>
      </c>
      <c r="G791" s="2">
        <v>-148189.94</v>
      </c>
    </row>
    <row r="792" spans="1:7">
      <c r="A792" s="1">
        <v>10002991</v>
      </c>
      <c r="B792" s="1" t="s">
        <v>841</v>
      </c>
      <c r="C792" s="1" t="s">
        <v>434</v>
      </c>
      <c r="D792" s="2">
        <v>0</v>
      </c>
      <c r="E792" s="2">
        <v>68.180000000000007</v>
      </c>
      <c r="F792" s="2">
        <v>750</v>
      </c>
      <c r="G792" s="2">
        <v>-681.82</v>
      </c>
    </row>
    <row r="793" spans="1:7">
      <c r="A793" s="1">
        <v>10007928</v>
      </c>
      <c r="B793" s="1" t="s">
        <v>842</v>
      </c>
      <c r="C793" s="1" t="s">
        <v>434</v>
      </c>
      <c r="D793" s="2">
        <v>-210</v>
      </c>
      <c r="E793" s="2">
        <v>0</v>
      </c>
      <c r="F793" s="2">
        <v>0</v>
      </c>
      <c r="G793" s="2">
        <v>-210</v>
      </c>
    </row>
    <row r="794" spans="1:7">
      <c r="A794" s="1">
        <v>10004894</v>
      </c>
      <c r="B794" s="1" t="s">
        <v>843</v>
      </c>
      <c r="C794" s="1" t="s">
        <v>437</v>
      </c>
      <c r="D794" s="2">
        <v>0</v>
      </c>
      <c r="E794" s="2">
        <v>1552</v>
      </c>
      <c r="F794" s="2">
        <v>1552</v>
      </c>
      <c r="G794" s="2">
        <v>0</v>
      </c>
    </row>
    <row r="795" spans="1:7">
      <c r="A795" s="1">
        <v>10006086</v>
      </c>
      <c r="B795" s="1" t="s">
        <v>844</v>
      </c>
      <c r="C795" s="1" t="s">
        <v>434</v>
      </c>
      <c r="D795" s="2">
        <v>-161.04</v>
      </c>
      <c r="E795" s="2">
        <v>161.04</v>
      </c>
      <c r="F795" s="2">
        <v>0</v>
      </c>
      <c r="G795" s="2">
        <v>0</v>
      </c>
    </row>
    <row r="796" spans="1:7">
      <c r="A796" s="1">
        <v>10004908</v>
      </c>
      <c r="B796" s="1" t="s">
        <v>845</v>
      </c>
      <c r="C796" s="1" t="s">
        <v>437</v>
      </c>
      <c r="D796" s="2">
        <v>0</v>
      </c>
      <c r="E796" s="2">
        <v>180</v>
      </c>
      <c r="F796" s="2">
        <v>180</v>
      </c>
      <c r="G796" s="2">
        <v>0</v>
      </c>
    </row>
    <row r="797" spans="1:7">
      <c r="A797" s="1">
        <v>10000171</v>
      </c>
      <c r="B797" s="1" t="s">
        <v>846</v>
      </c>
      <c r="C797" s="1" t="s">
        <v>434</v>
      </c>
      <c r="D797" s="2">
        <v>-26239.759999999998</v>
      </c>
      <c r="E797" s="2">
        <v>27540.71</v>
      </c>
      <c r="F797" s="2">
        <v>5520.95</v>
      </c>
      <c r="G797" s="2">
        <v>-4220</v>
      </c>
    </row>
    <row r="798" spans="1:7">
      <c r="A798" s="1">
        <v>10004940</v>
      </c>
      <c r="B798" s="1" t="s">
        <v>847</v>
      </c>
      <c r="C798" s="1" t="s">
        <v>437</v>
      </c>
      <c r="D798" s="2">
        <v>0</v>
      </c>
      <c r="E798" s="2">
        <v>150</v>
      </c>
      <c r="F798" s="2">
        <v>150</v>
      </c>
      <c r="G798" s="2">
        <v>0</v>
      </c>
    </row>
    <row r="799" spans="1:7">
      <c r="A799" s="1">
        <v>10007810</v>
      </c>
      <c r="B799" s="1" t="s">
        <v>848</v>
      </c>
      <c r="C799" s="1" t="s">
        <v>445</v>
      </c>
      <c r="D799" s="2">
        <v>0</v>
      </c>
      <c r="E799" s="2">
        <v>18929.71</v>
      </c>
      <c r="F799" s="2">
        <v>18929.71</v>
      </c>
      <c r="G799" s="2">
        <v>0</v>
      </c>
    </row>
    <row r="800" spans="1:7">
      <c r="A800" s="1">
        <v>10004949</v>
      </c>
      <c r="B800" s="1" t="s">
        <v>849</v>
      </c>
      <c r="C800" s="1" t="s">
        <v>437</v>
      </c>
      <c r="D800" s="2">
        <v>0</v>
      </c>
      <c r="E800" s="2">
        <v>500</v>
      </c>
      <c r="F800" s="2">
        <v>500</v>
      </c>
      <c r="G800" s="2">
        <v>0</v>
      </c>
    </row>
    <row r="801" spans="1:7">
      <c r="A801" s="1">
        <v>10004912</v>
      </c>
      <c r="B801" s="1" t="s">
        <v>850</v>
      </c>
      <c r="C801" s="1" t="s">
        <v>437</v>
      </c>
      <c r="D801" s="2">
        <v>0</v>
      </c>
      <c r="E801" s="2">
        <v>465</v>
      </c>
      <c r="F801" s="2">
        <v>465</v>
      </c>
      <c r="G801" s="2">
        <v>0</v>
      </c>
    </row>
    <row r="802" spans="1:7">
      <c r="A802" s="1">
        <v>10005235</v>
      </c>
      <c r="B802" s="1" t="s">
        <v>851</v>
      </c>
      <c r="C802" s="1" t="s">
        <v>437</v>
      </c>
      <c r="D802" s="2">
        <v>0</v>
      </c>
      <c r="E802" s="2">
        <v>7150</v>
      </c>
      <c r="F802" s="2">
        <v>7150</v>
      </c>
      <c r="G802" s="2">
        <v>0</v>
      </c>
    </row>
    <row r="803" spans="1:7">
      <c r="A803" s="1">
        <v>10006033</v>
      </c>
      <c r="B803" s="1" t="s">
        <v>852</v>
      </c>
      <c r="C803" s="1" t="s">
        <v>437</v>
      </c>
      <c r="D803" s="2">
        <v>0</v>
      </c>
      <c r="E803" s="2">
        <v>2491.9</v>
      </c>
      <c r="F803" s="2">
        <v>2491.9</v>
      </c>
      <c r="G803" s="2">
        <v>0</v>
      </c>
    </row>
    <row r="804" spans="1:7">
      <c r="A804" s="1">
        <v>10006852</v>
      </c>
      <c r="B804" s="1" t="s">
        <v>853</v>
      </c>
      <c r="C804" s="1" t="s">
        <v>437</v>
      </c>
      <c r="D804" s="2">
        <v>0</v>
      </c>
      <c r="E804" s="2">
        <v>4196.74</v>
      </c>
      <c r="F804" s="2">
        <v>4524.5</v>
      </c>
      <c r="G804" s="2">
        <v>-327.76</v>
      </c>
    </row>
    <row r="805" spans="1:7">
      <c r="A805" s="1">
        <v>10007537</v>
      </c>
      <c r="B805" s="1" t="s">
        <v>854</v>
      </c>
      <c r="C805" s="1" t="s">
        <v>434</v>
      </c>
      <c r="D805" s="2">
        <v>0</v>
      </c>
      <c r="E805" s="2">
        <v>5280</v>
      </c>
      <c r="F805" s="2">
        <v>29280</v>
      </c>
      <c r="G805" s="2">
        <v>-24000</v>
      </c>
    </row>
    <row r="806" spans="1:7">
      <c r="A806" s="1">
        <v>10005460</v>
      </c>
      <c r="B806" s="1" t="s">
        <v>855</v>
      </c>
      <c r="C806" s="1" t="s">
        <v>437</v>
      </c>
      <c r="D806" s="2">
        <v>0</v>
      </c>
      <c r="E806" s="2">
        <v>200</v>
      </c>
      <c r="F806" s="2">
        <v>200</v>
      </c>
      <c r="G806" s="2">
        <v>0</v>
      </c>
    </row>
    <row r="807" spans="1:7">
      <c r="A807" s="1">
        <v>10002967</v>
      </c>
      <c r="B807" s="1" t="s">
        <v>856</v>
      </c>
      <c r="C807" s="1" t="s">
        <v>434</v>
      </c>
      <c r="D807" s="2">
        <v>0</v>
      </c>
      <c r="E807" s="2">
        <v>6620</v>
      </c>
      <c r="F807" s="2">
        <v>6620</v>
      </c>
      <c r="G807" s="2">
        <v>0</v>
      </c>
    </row>
    <row r="808" spans="1:7">
      <c r="A808" s="1">
        <v>10002240</v>
      </c>
      <c r="B808" s="1" t="s">
        <v>2462</v>
      </c>
      <c r="C808" s="1" t="s">
        <v>857</v>
      </c>
      <c r="D808" s="2">
        <v>0</v>
      </c>
      <c r="E808" s="2">
        <v>2000</v>
      </c>
      <c r="F808" s="2">
        <v>2000</v>
      </c>
      <c r="G808" s="2">
        <v>0</v>
      </c>
    </row>
    <row r="809" spans="1:7">
      <c r="A809" s="1">
        <v>10006976</v>
      </c>
      <c r="B809" s="1" t="s">
        <v>858</v>
      </c>
      <c r="C809" s="1" t="s">
        <v>484</v>
      </c>
      <c r="D809" s="2">
        <v>0</v>
      </c>
      <c r="E809" s="2">
        <v>1875</v>
      </c>
      <c r="F809" s="2">
        <v>1875</v>
      </c>
      <c r="G809" s="2">
        <v>0</v>
      </c>
    </row>
    <row r="810" spans="1:7">
      <c r="A810" s="1">
        <v>10006898</v>
      </c>
      <c r="B810" s="1" t="s">
        <v>859</v>
      </c>
      <c r="C810" s="1" t="s">
        <v>484</v>
      </c>
      <c r="D810" s="2">
        <v>0</v>
      </c>
      <c r="E810" s="2">
        <v>1875</v>
      </c>
      <c r="F810" s="2">
        <v>1875</v>
      </c>
      <c r="G810" s="2">
        <v>0</v>
      </c>
    </row>
    <row r="811" spans="1:7">
      <c r="A811" s="1">
        <v>10007630</v>
      </c>
      <c r="B811" s="1" t="s">
        <v>860</v>
      </c>
      <c r="C811" s="1" t="s">
        <v>484</v>
      </c>
      <c r="D811" s="2">
        <v>0</v>
      </c>
      <c r="E811" s="2">
        <v>0</v>
      </c>
      <c r="F811" s="2">
        <v>1875</v>
      </c>
      <c r="G811" s="2">
        <v>-1875</v>
      </c>
    </row>
    <row r="812" spans="1:7">
      <c r="A812" s="1">
        <v>10006824</v>
      </c>
      <c r="B812" s="1" t="s">
        <v>861</v>
      </c>
      <c r="C812" s="1" t="s">
        <v>857</v>
      </c>
      <c r="D812" s="2">
        <v>0</v>
      </c>
      <c r="E812" s="2">
        <v>400</v>
      </c>
      <c r="F812" s="2">
        <v>400</v>
      </c>
      <c r="G812" s="2">
        <v>0</v>
      </c>
    </row>
    <row r="813" spans="1:7">
      <c r="A813" s="1">
        <v>10007233</v>
      </c>
      <c r="B813" s="1" t="s">
        <v>862</v>
      </c>
      <c r="C813" s="1" t="s">
        <v>484</v>
      </c>
      <c r="D813" s="2">
        <v>0</v>
      </c>
      <c r="E813" s="2">
        <v>1850</v>
      </c>
      <c r="F813" s="2">
        <v>1850</v>
      </c>
      <c r="G813" s="2">
        <v>0</v>
      </c>
    </row>
    <row r="814" spans="1:7">
      <c r="A814" s="1">
        <v>10003010</v>
      </c>
      <c r="B814" s="1" t="s">
        <v>863</v>
      </c>
      <c r="C814" s="1" t="s">
        <v>434</v>
      </c>
      <c r="D814" s="2">
        <v>-23177</v>
      </c>
      <c r="E814" s="2">
        <v>38606.5</v>
      </c>
      <c r="F814" s="2">
        <v>84344.5</v>
      </c>
      <c r="G814" s="2">
        <v>-68915</v>
      </c>
    </row>
    <row r="815" spans="1:7">
      <c r="A815" s="1">
        <v>10000036</v>
      </c>
      <c r="B815" s="1" t="s">
        <v>864</v>
      </c>
      <c r="C815" s="1" t="s">
        <v>434</v>
      </c>
      <c r="D815" s="2">
        <v>-315700.96000000002</v>
      </c>
      <c r="E815" s="2">
        <v>1681626.23</v>
      </c>
      <c r="F815" s="2">
        <v>1875225.14</v>
      </c>
      <c r="G815" s="2">
        <v>-509299.87</v>
      </c>
    </row>
    <row r="816" spans="1:7">
      <c r="A816" s="1">
        <v>10000035</v>
      </c>
      <c r="B816" s="1" t="s">
        <v>865</v>
      </c>
      <c r="C816" s="1" t="s">
        <v>434</v>
      </c>
      <c r="D816" s="2">
        <v>-45947.68</v>
      </c>
      <c r="E816" s="2">
        <v>112888.05</v>
      </c>
      <c r="F816" s="2">
        <v>115428.44</v>
      </c>
      <c r="G816" s="2">
        <v>-48488.07</v>
      </c>
    </row>
    <row r="817" spans="1:7">
      <c r="A817" s="1">
        <v>10000064</v>
      </c>
      <c r="B817" s="1" t="s">
        <v>866</v>
      </c>
      <c r="C817" s="1" t="s">
        <v>434</v>
      </c>
      <c r="D817" s="2">
        <v>0</v>
      </c>
      <c r="E817" s="2">
        <v>1352</v>
      </c>
      <c r="F817" s="2">
        <v>1464</v>
      </c>
      <c r="G817" s="2">
        <v>-112</v>
      </c>
    </row>
    <row r="818" spans="1:7">
      <c r="A818" s="1">
        <v>10007790</v>
      </c>
      <c r="B818" s="1" t="s">
        <v>867</v>
      </c>
      <c r="C818" s="1" t="s">
        <v>434</v>
      </c>
      <c r="D818" s="2">
        <v>0</v>
      </c>
      <c r="E818" s="2">
        <v>89</v>
      </c>
      <c r="F818" s="2">
        <v>89</v>
      </c>
      <c r="G818" s="2">
        <v>0</v>
      </c>
    </row>
    <row r="819" spans="1:7">
      <c r="A819" s="1">
        <v>10002995</v>
      </c>
      <c r="B819" s="1" t="s">
        <v>868</v>
      </c>
      <c r="C819" s="1" t="s">
        <v>434</v>
      </c>
      <c r="D819" s="2">
        <v>0</v>
      </c>
      <c r="E819" s="2">
        <v>1067.99</v>
      </c>
      <c r="F819" s="2">
        <v>1067.99</v>
      </c>
      <c r="G819" s="2">
        <v>0</v>
      </c>
    </row>
    <row r="820" spans="1:7">
      <c r="A820" s="1">
        <v>10007918</v>
      </c>
      <c r="B820" s="1" t="s">
        <v>869</v>
      </c>
      <c r="C820" s="1" t="s">
        <v>434</v>
      </c>
      <c r="D820" s="2">
        <v>-2424.66</v>
      </c>
      <c r="E820" s="2">
        <v>0</v>
      </c>
      <c r="F820" s="2">
        <v>0</v>
      </c>
      <c r="G820" s="2">
        <v>-2424.66</v>
      </c>
    </row>
    <row r="821" spans="1:7">
      <c r="A821" s="1">
        <v>10002227</v>
      </c>
      <c r="B821" s="1" t="s">
        <v>870</v>
      </c>
      <c r="C821" s="1" t="s">
        <v>434</v>
      </c>
      <c r="D821" s="2">
        <v>-3113.98</v>
      </c>
      <c r="E821" s="2">
        <v>9903.16</v>
      </c>
      <c r="F821" s="2">
        <v>9981.01</v>
      </c>
      <c r="G821" s="2">
        <v>-3191.83</v>
      </c>
    </row>
    <row r="822" spans="1:7">
      <c r="A822" s="1">
        <v>10006875</v>
      </c>
      <c r="B822" s="1" t="s">
        <v>871</v>
      </c>
      <c r="C822" s="1" t="s">
        <v>437</v>
      </c>
      <c r="D822" s="2">
        <v>0</v>
      </c>
      <c r="E822" s="2">
        <v>150</v>
      </c>
      <c r="F822" s="2">
        <v>150</v>
      </c>
      <c r="G822" s="2">
        <v>0</v>
      </c>
    </row>
    <row r="823" spans="1:7">
      <c r="A823" s="1">
        <v>10004297</v>
      </c>
      <c r="B823" s="1" t="s">
        <v>872</v>
      </c>
      <c r="C823" s="1" t="s">
        <v>437</v>
      </c>
      <c r="D823" s="2">
        <v>0</v>
      </c>
      <c r="E823" s="2">
        <v>190</v>
      </c>
      <c r="F823" s="2">
        <v>190</v>
      </c>
      <c r="G823" s="2">
        <v>0</v>
      </c>
    </row>
    <row r="824" spans="1:7">
      <c r="A824" s="1">
        <v>10004301</v>
      </c>
      <c r="B824" s="1" t="s">
        <v>873</v>
      </c>
      <c r="C824" s="1" t="s">
        <v>437</v>
      </c>
      <c r="D824" s="2">
        <v>0</v>
      </c>
      <c r="E824" s="2">
        <v>9600</v>
      </c>
      <c r="F824" s="2">
        <v>9600</v>
      </c>
      <c r="G824" s="2">
        <v>0</v>
      </c>
    </row>
    <row r="825" spans="1:7">
      <c r="A825" s="1">
        <v>10004305</v>
      </c>
      <c r="B825" s="1" t="s">
        <v>874</v>
      </c>
      <c r="C825" s="1" t="s">
        <v>437</v>
      </c>
      <c r="D825" s="2">
        <v>0</v>
      </c>
      <c r="E825" s="2">
        <v>6528</v>
      </c>
      <c r="F825" s="2">
        <v>6528</v>
      </c>
      <c r="G825" s="2">
        <v>0</v>
      </c>
    </row>
    <row r="826" spans="1:7">
      <c r="A826" s="1">
        <v>10004306</v>
      </c>
      <c r="B826" s="1" t="s">
        <v>875</v>
      </c>
      <c r="C826" s="1" t="s">
        <v>437</v>
      </c>
      <c r="D826" s="2">
        <v>0</v>
      </c>
      <c r="E826" s="2">
        <v>3264</v>
      </c>
      <c r="F826" s="2">
        <v>3264</v>
      </c>
      <c r="G826" s="2">
        <v>0</v>
      </c>
    </row>
    <row r="827" spans="1:7">
      <c r="A827" s="1">
        <v>10004335</v>
      </c>
      <c r="B827" s="1" t="s">
        <v>876</v>
      </c>
      <c r="C827" s="1" t="s">
        <v>437</v>
      </c>
      <c r="D827" s="2">
        <v>0</v>
      </c>
      <c r="E827" s="2">
        <v>2100</v>
      </c>
      <c r="F827" s="2">
        <v>2100</v>
      </c>
      <c r="G827" s="2">
        <v>0</v>
      </c>
    </row>
    <row r="828" spans="1:7">
      <c r="A828" s="1">
        <v>10004326</v>
      </c>
      <c r="B828" s="1" t="s">
        <v>877</v>
      </c>
      <c r="C828" s="1" t="s">
        <v>437</v>
      </c>
      <c r="D828" s="2">
        <v>0</v>
      </c>
      <c r="E828" s="2">
        <v>2700</v>
      </c>
      <c r="F828" s="2">
        <v>2700</v>
      </c>
      <c r="G828" s="2">
        <v>0</v>
      </c>
    </row>
    <row r="829" spans="1:7">
      <c r="A829" s="1">
        <v>10004337</v>
      </c>
      <c r="B829" s="1" t="s">
        <v>878</v>
      </c>
      <c r="C829" s="1" t="s">
        <v>437</v>
      </c>
      <c r="D829" s="2">
        <v>0</v>
      </c>
      <c r="E829" s="2">
        <v>200</v>
      </c>
      <c r="F829" s="2">
        <v>200</v>
      </c>
      <c r="G829" s="2">
        <v>0</v>
      </c>
    </row>
    <row r="830" spans="1:7">
      <c r="A830" s="1">
        <v>10004316</v>
      </c>
      <c r="B830" s="1" t="s">
        <v>879</v>
      </c>
      <c r="C830" s="1" t="s">
        <v>437</v>
      </c>
      <c r="D830" s="2">
        <v>0</v>
      </c>
      <c r="E830" s="2">
        <v>110</v>
      </c>
      <c r="F830" s="2">
        <v>110</v>
      </c>
      <c r="G830" s="2">
        <v>0</v>
      </c>
    </row>
    <row r="831" spans="1:7">
      <c r="A831" s="1">
        <v>10007251</v>
      </c>
      <c r="B831" s="1" t="s">
        <v>880</v>
      </c>
      <c r="C831" s="1" t="s">
        <v>437</v>
      </c>
      <c r="D831" s="2">
        <v>0</v>
      </c>
      <c r="E831" s="2">
        <v>1110</v>
      </c>
      <c r="F831" s="2">
        <v>1110</v>
      </c>
      <c r="G831" s="2">
        <v>0</v>
      </c>
    </row>
    <row r="832" spans="1:7">
      <c r="A832" s="1">
        <v>10004314</v>
      </c>
      <c r="B832" s="1" t="s">
        <v>881</v>
      </c>
      <c r="C832" s="1" t="s">
        <v>437</v>
      </c>
      <c r="D832" s="2">
        <v>0</v>
      </c>
      <c r="E832" s="2">
        <v>1700</v>
      </c>
      <c r="F832" s="2">
        <v>1700</v>
      </c>
      <c r="G832" s="2">
        <v>0</v>
      </c>
    </row>
    <row r="833" spans="1:7">
      <c r="A833" s="1">
        <v>10006886</v>
      </c>
      <c r="B833" s="1" t="s">
        <v>882</v>
      </c>
      <c r="C833" s="1" t="s">
        <v>437</v>
      </c>
      <c r="D833" s="2">
        <v>0</v>
      </c>
      <c r="E833" s="2">
        <v>600</v>
      </c>
      <c r="F833" s="2">
        <v>600</v>
      </c>
      <c r="G833" s="2">
        <v>0</v>
      </c>
    </row>
    <row r="834" spans="1:7">
      <c r="A834" s="1">
        <v>10006980</v>
      </c>
      <c r="B834" s="1" t="s">
        <v>883</v>
      </c>
      <c r="C834" s="1" t="s">
        <v>437</v>
      </c>
      <c r="D834" s="2">
        <v>0</v>
      </c>
      <c r="E834" s="2">
        <v>250</v>
      </c>
      <c r="F834" s="2">
        <v>250</v>
      </c>
      <c r="G834" s="2">
        <v>0</v>
      </c>
    </row>
    <row r="835" spans="1:7">
      <c r="A835" s="1">
        <v>10007795</v>
      </c>
      <c r="B835" s="1" t="s">
        <v>884</v>
      </c>
      <c r="C835" s="1" t="s">
        <v>434</v>
      </c>
      <c r="D835" s="2">
        <v>0</v>
      </c>
      <c r="E835" s="2">
        <v>2552.14</v>
      </c>
      <c r="F835" s="2">
        <v>4324.46</v>
      </c>
      <c r="G835" s="2">
        <v>-1772.32</v>
      </c>
    </row>
    <row r="836" spans="1:7">
      <c r="A836" s="1">
        <v>10007929</v>
      </c>
      <c r="B836" s="1" t="s">
        <v>885</v>
      </c>
      <c r="C836" s="1" t="s">
        <v>434</v>
      </c>
      <c r="D836" s="2">
        <v>-2275.81</v>
      </c>
      <c r="E836" s="2">
        <v>0</v>
      </c>
      <c r="F836" s="2">
        <v>0</v>
      </c>
      <c r="G836" s="2">
        <v>-2275.81</v>
      </c>
    </row>
    <row r="837" spans="1:7">
      <c r="A837" s="1">
        <v>10004472</v>
      </c>
      <c r="B837" s="1" t="s">
        <v>886</v>
      </c>
      <c r="C837" s="1" t="s">
        <v>437</v>
      </c>
      <c r="D837" s="2">
        <v>0</v>
      </c>
      <c r="E837" s="2">
        <v>350</v>
      </c>
      <c r="F837" s="2">
        <v>350</v>
      </c>
      <c r="G837" s="2">
        <v>0</v>
      </c>
    </row>
    <row r="838" spans="1:7">
      <c r="A838" s="1">
        <v>10004493</v>
      </c>
      <c r="B838" s="1" t="s">
        <v>887</v>
      </c>
      <c r="C838" s="1" t="s">
        <v>437</v>
      </c>
      <c r="D838" s="2">
        <v>0</v>
      </c>
      <c r="E838" s="2">
        <v>6000</v>
      </c>
      <c r="F838" s="2">
        <v>6000</v>
      </c>
      <c r="G838" s="2">
        <v>0</v>
      </c>
    </row>
    <row r="839" spans="1:7">
      <c r="A839" s="1">
        <v>10003011</v>
      </c>
      <c r="B839" s="1" t="s">
        <v>888</v>
      </c>
      <c r="C839" s="1" t="s">
        <v>434</v>
      </c>
      <c r="D839" s="2">
        <v>-28240.55</v>
      </c>
      <c r="E839" s="2">
        <v>100188.93</v>
      </c>
      <c r="F839" s="2">
        <v>85595.49</v>
      </c>
      <c r="G839" s="2">
        <v>-13647.11</v>
      </c>
    </row>
    <row r="840" spans="1:7">
      <c r="A840" s="1">
        <v>10006826</v>
      </c>
      <c r="B840" s="1" t="s">
        <v>889</v>
      </c>
      <c r="C840" s="1" t="s">
        <v>434</v>
      </c>
      <c r="D840" s="2">
        <v>0</v>
      </c>
      <c r="E840" s="2">
        <v>229.99</v>
      </c>
      <c r="F840" s="2">
        <v>229.99</v>
      </c>
      <c r="G840" s="2">
        <v>0</v>
      </c>
    </row>
    <row r="841" spans="1:7">
      <c r="A841" s="1">
        <v>10006950</v>
      </c>
      <c r="B841" s="1" t="s">
        <v>890</v>
      </c>
      <c r="C841" s="1" t="s">
        <v>437</v>
      </c>
      <c r="D841" s="2">
        <v>0</v>
      </c>
      <c r="E841" s="2">
        <v>104</v>
      </c>
      <c r="F841" s="2">
        <v>104</v>
      </c>
      <c r="G841" s="2">
        <v>0</v>
      </c>
    </row>
    <row r="842" spans="1:7">
      <c r="A842" s="1">
        <v>10004404</v>
      </c>
      <c r="B842" s="1" t="s">
        <v>891</v>
      </c>
      <c r="C842" s="1" t="s">
        <v>437</v>
      </c>
      <c r="D842" s="2">
        <v>0</v>
      </c>
      <c r="E842" s="2">
        <v>1705</v>
      </c>
      <c r="F842" s="2">
        <v>1705</v>
      </c>
      <c r="G842" s="2">
        <v>0</v>
      </c>
    </row>
    <row r="843" spans="1:7">
      <c r="A843" s="1">
        <v>10006957</v>
      </c>
      <c r="B843" s="1" t="s">
        <v>892</v>
      </c>
      <c r="C843" s="1" t="s">
        <v>437</v>
      </c>
      <c r="D843" s="2">
        <v>0</v>
      </c>
      <c r="E843" s="2">
        <v>42</v>
      </c>
      <c r="F843" s="2">
        <v>42</v>
      </c>
      <c r="G843" s="2">
        <v>0</v>
      </c>
    </row>
    <row r="844" spans="1:7">
      <c r="A844" s="1">
        <v>10004413</v>
      </c>
      <c r="B844" s="1" t="s">
        <v>893</v>
      </c>
      <c r="C844" s="1" t="s">
        <v>437</v>
      </c>
      <c r="D844" s="2">
        <v>0</v>
      </c>
      <c r="E844" s="2">
        <v>4280</v>
      </c>
      <c r="F844" s="2">
        <v>4280</v>
      </c>
      <c r="G844" s="2">
        <v>0</v>
      </c>
    </row>
    <row r="845" spans="1:7">
      <c r="A845" s="1">
        <v>10004411</v>
      </c>
      <c r="B845" s="1" t="s">
        <v>894</v>
      </c>
      <c r="C845" s="1" t="s">
        <v>437</v>
      </c>
      <c r="D845" s="2">
        <v>0</v>
      </c>
      <c r="E845" s="2">
        <v>524.5</v>
      </c>
      <c r="F845" s="2">
        <v>524.5</v>
      </c>
      <c r="G845" s="2">
        <v>0</v>
      </c>
    </row>
    <row r="846" spans="1:7">
      <c r="A846" s="1">
        <v>10004431</v>
      </c>
      <c r="B846" s="1" t="s">
        <v>895</v>
      </c>
      <c r="C846" s="1" t="s">
        <v>437</v>
      </c>
      <c r="D846" s="2">
        <v>0</v>
      </c>
      <c r="E846" s="2">
        <v>7800</v>
      </c>
      <c r="F846" s="2">
        <v>7800</v>
      </c>
      <c r="G846" s="2">
        <v>0</v>
      </c>
    </row>
    <row r="847" spans="1:7">
      <c r="A847" s="1">
        <v>10007367</v>
      </c>
      <c r="B847" s="1" t="s">
        <v>896</v>
      </c>
      <c r="C847" s="1" t="s">
        <v>437</v>
      </c>
      <c r="D847" s="2">
        <v>0</v>
      </c>
      <c r="E847" s="2">
        <v>313.5</v>
      </c>
      <c r="F847" s="2">
        <v>313.5</v>
      </c>
      <c r="G847" s="2">
        <v>0</v>
      </c>
    </row>
    <row r="848" spans="1:7">
      <c r="A848" s="1">
        <v>10004482</v>
      </c>
      <c r="B848" s="1" t="s">
        <v>897</v>
      </c>
      <c r="C848" s="1" t="s">
        <v>437</v>
      </c>
      <c r="D848" s="2">
        <v>0</v>
      </c>
      <c r="E848" s="2">
        <v>7705</v>
      </c>
      <c r="F848" s="2">
        <v>7705</v>
      </c>
      <c r="G848" s="2">
        <v>0</v>
      </c>
    </row>
    <row r="849" spans="1:7">
      <c r="A849" s="1">
        <v>10004483</v>
      </c>
      <c r="B849" s="1" t="s">
        <v>898</v>
      </c>
      <c r="C849" s="1" t="s">
        <v>437</v>
      </c>
      <c r="D849" s="2">
        <v>0</v>
      </c>
      <c r="E849" s="2">
        <v>165</v>
      </c>
      <c r="F849" s="2">
        <v>165</v>
      </c>
      <c r="G849" s="2">
        <v>0</v>
      </c>
    </row>
    <row r="850" spans="1:7">
      <c r="A850" s="1">
        <v>10004485</v>
      </c>
      <c r="B850" s="1" t="s">
        <v>899</v>
      </c>
      <c r="C850" s="1" t="s">
        <v>437</v>
      </c>
      <c r="D850" s="2">
        <v>0</v>
      </c>
      <c r="E850" s="2">
        <v>300</v>
      </c>
      <c r="F850" s="2">
        <v>300</v>
      </c>
      <c r="G850" s="2">
        <v>0</v>
      </c>
    </row>
    <row r="851" spans="1:7">
      <c r="A851" s="1">
        <v>10006057</v>
      </c>
      <c r="B851" s="1" t="s">
        <v>900</v>
      </c>
      <c r="C851" s="1" t="s">
        <v>437</v>
      </c>
      <c r="D851" s="2">
        <v>0</v>
      </c>
      <c r="E851" s="2">
        <v>1200</v>
      </c>
      <c r="F851" s="2">
        <v>1200</v>
      </c>
      <c r="G851" s="2">
        <v>0</v>
      </c>
    </row>
    <row r="852" spans="1:7">
      <c r="A852" s="1">
        <v>10004500</v>
      </c>
      <c r="B852" s="1" t="s">
        <v>901</v>
      </c>
      <c r="C852" s="1" t="s">
        <v>437</v>
      </c>
      <c r="D852" s="2">
        <v>0</v>
      </c>
      <c r="E852" s="2">
        <v>1860</v>
      </c>
      <c r="F852" s="2">
        <v>1860</v>
      </c>
      <c r="G852" s="2">
        <v>0</v>
      </c>
    </row>
    <row r="853" spans="1:7">
      <c r="A853" s="1">
        <v>10003044</v>
      </c>
      <c r="B853" s="1" t="s">
        <v>902</v>
      </c>
      <c r="C853" s="1" t="s">
        <v>434</v>
      </c>
      <c r="D853" s="2">
        <v>0</v>
      </c>
      <c r="E853" s="2">
        <v>9000</v>
      </c>
      <c r="F853" s="2">
        <v>9000</v>
      </c>
      <c r="G853" s="2">
        <v>0</v>
      </c>
    </row>
    <row r="854" spans="1:7">
      <c r="A854" s="1">
        <v>10004375</v>
      </c>
      <c r="B854" s="1" t="s">
        <v>903</v>
      </c>
      <c r="C854" s="1" t="s">
        <v>437</v>
      </c>
      <c r="D854" s="2">
        <v>0</v>
      </c>
      <c r="E854" s="2">
        <v>8400</v>
      </c>
      <c r="F854" s="2">
        <v>8400</v>
      </c>
      <c r="G854" s="2">
        <v>0</v>
      </c>
    </row>
    <row r="855" spans="1:7">
      <c r="A855" s="1">
        <v>10006812</v>
      </c>
      <c r="B855" s="1" t="s">
        <v>904</v>
      </c>
      <c r="C855" s="1" t="s">
        <v>434</v>
      </c>
      <c r="D855" s="2">
        <v>-1952</v>
      </c>
      <c r="E855" s="2">
        <v>3353.48</v>
      </c>
      <c r="F855" s="2">
        <v>3687.48</v>
      </c>
      <c r="G855" s="2">
        <v>-2286</v>
      </c>
    </row>
    <row r="856" spans="1:7">
      <c r="A856" s="1">
        <v>10002970</v>
      </c>
      <c r="B856" s="1" t="s">
        <v>905</v>
      </c>
      <c r="C856" s="1" t="s">
        <v>434</v>
      </c>
      <c r="D856" s="2">
        <v>-1715.88</v>
      </c>
      <c r="E856" s="2">
        <v>1715.88</v>
      </c>
      <c r="F856" s="2">
        <v>1715.88</v>
      </c>
      <c r="G856" s="2">
        <v>-1715.88</v>
      </c>
    </row>
    <row r="857" spans="1:7">
      <c r="A857" s="1">
        <v>10007434</v>
      </c>
      <c r="B857" s="1" t="s">
        <v>906</v>
      </c>
      <c r="C857" s="1" t="s">
        <v>437</v>
      </c>
      <c r="D857" s="2">
        <v>0</v>
      </c>
      <c r="E857" s="2">
        <v>150</v>
      </c>
      <c r="F857" s="2">
        <v>150</v>
      </c>
      <c r="G857" s="2">
        <v>0</v>
      </c>
    </row>
    <row r="858" spans="1:7">
      <c r="A858" s="1">
        <v>10004432</v>
      </c>
      <c r="B858" s="1" t="s">
        <v>907</v>
      </c>
      <c r="C858" s="1" t="s">
        <v>437</v>
      </c>
      <c r="D858" s="2">
        <v>0</v>
      </c>
      <c r="E858" s="2">
        <v>9485</v>
      </c>
      <c r="F858" s="2">
        <v>9485</v>
      </c>
      <c r="G858" s="2">
        <v>0</v>
      </c>
    </row>
    <row r="859" spans="1:7">
      <c r="A859" s="1">
        <v>10004434</v>
      </c>
      <c r="B859" s="1" t="s">
        <v>908</v>
      </c>
      <c r="C859" s="1" t="s">
        <v>437</v>
      </c>
      <c r="D859" s="2">
        <v>0</v>
      </c>
      <c r="E859" s="2">
        <v>4000</v>
      </c>
      <c r="F859" s="2">
        <v>4000</v>
      </c>
      <c r="G859" s="2">
        <v>0</v>
      </c>
    </row>
    <row r="860" spans="1:7">
      <c r="A860" s="1">
        <v>10004418</v>
      </c>
      <c r="B860" s="1" t="s">
        <v>909</v>
      </c>
      <c r="C860" s="1" t="s">
        <v>437</v>
      </c>
      <c r="D860" s="2">
        <v>0</v>
      </c>
      <c r="E860" s="2">
        <v>2700</v>
      </c>
      <c r="F860" s="2">
        <v>2700</v>
      </c>
      <c r="G860" s="2">
        <v>0</v>
      </c>
    </row>
    <row r="861" spans="1:7">
      <c r="A861" s="1">
        <v>10004416</v>
      </c>
      <c r="B861" s="1" t="s">
        <v>910</v>
      </c>
      <c r="C861" s="1" t="s">
        <v>437</v>
      </c>
      <c r="D861" s="2">
        <v>0</v>
      </c>
      <c r="E861" s="2">
        <v>5500</v>
      </c>
      <c r="F861" s="2">
        <v>5500</v>
      </c>
      <c r="G861" s="2">
        <v>0</v>
      </c>
    </row>
    <row r="862" spans="1:7">
      <c r="A862" s="1">
        <v>10004417</v>
      </c>
      <c r="B862" s="1" t="s">
        <v>911</v>
      </c>
      <c r="C862" s="1" t="s">
        <v>437</v>
      </c>
      <c r="D862" s="2">
        <v>0</v>
      </c>
      <c r="E862" s="2">
        <v>2672</v>
      </c>
      <c r="F862" s="2">
        <v>2672</v>
      </c>
      <c r="G862" s="2">
        <v>0</v>
      </c>
    </row>
    <row r="863" spans="1:7">
      <c r="A863" s="1">
        <v>10007920</v>
      </c>
      <c r="B863" s="1" t="s">
        <v>912</v>
      </c>
      <c r="C863" s="1" t="s">
        <v>434</v>
      </c>
      <c r="D863" s="2">
        <v>-595</v>
      </c>
      <c r="E863" s="2">
        <v>0</v>
      </c>
      <c r="F863" s="2">
        <v>0</v>
      </c>
      <c r="G863" s="2">
        <v>-595</v>
      </c>
    </row>
    <row r="864" spans="1:7">
      <c r="A864" s="1">
        <v>10007425</v>
      </c>
      <c r="B864" s="1" t="s">
        <v>913</v>
      </c>
      <c r="C864" s="1" t="s">
        <v>434</v>
      </c>
      <c r="D864" s="2">
        <v>0</v>
      </c>
      <c r="E864" s="2">
        <v>1600.27</v>
      </c>
      <c r="F864" s="2">
        <v>2490.5500000000002</v>
      </c>
      <c r="G864" s="2">
        <v>-890.28</v>
      </c>
    </row>
    <row r="865" spans="1:7">
      <c r="A865" s="1">
        <v>10004514</v>
      </c>
      <c r="B865" s="1" t="s">
        <v>914</v>
      </c>
      <c r="C865" s="1" t="s">
        <v>437</v>
      </c>
      <c r="D865" s="2">
        <v>0</v>
      </c>
      <c r="E865" s="2">
        <v>500</v>
      </c>
      <c r="F865" s="2">
        <v>500</v>
      </c>
      <c r="G865" s="2">
        <v>0</v>
      </c>
    </row>
    <row r="866" spans="1:7">
      <c r="A866" s="1">
        <v>10004348</v>
      </c>
      <c r="B866" s="1" t="s">
        <v>2491</v>
      </c>
      <c r="C866" s="1" t="s">
        <v>437</v>
      </c>
      <c r="D866" s="2">
        <v>0</v>
      </c>
      <c r="E866" s="2">
        <v>342</v>
      </c>
      <c r="F866" s="2">
        <v>342</v>
      </c>
      <c r="G866" s="2">
        <v>0</v>
      </c>
    </row>
    <row r="867" spans="1:7">
      <c r="A867" s="1">
        <v>10000005</v>
      </c>
      <c r="B867" s="1" t="s">
        <v>915</v>
      </c>
      <c r="C867" s="1" t="s">
        <v>434</v>
      </c>
      <c r="D867" s="2">
        <v>-596.20000000000005</v>
      </c>
      <c r="E867" s="2">
        <v>3108.65</v>
      </c>
      <c r="F867" s="2">
        <v>3124.27</v>
      </c>
      <c r="G867" s="2">
        <v>-611.82000000000005</v>
      </c>
    </row>
    <row r="868" spans="1:7">
      <c r="A868" s="1">
        <v>10000143</v>
      </c>
      <c r="B868" s="1" t="s">
        <v>916</v>
      </c>
      <c r="C868" s="1" t="s">
        <v>857</v>
      </c>
      <c r="D868" s="2">
        <v>0</v>
      </c>
      <c r="E868" s="2">
        <v>16000</v>
      </c>
      <c r="F868" s="2">
        <v>16000</v>
      </c>
      <c r="G868" s="2">
        <v>0</v>
      </c>
    </row>
    <row r="869" spans="1:7">
      <c r="A869" s="1">
        <v>10004412</v>
      </c>
      <c r="B869" s="1" t="s">
        <v>917</v>
      </c>
      <c r="C869" s="1" t="s">
        <v>437</v>
      </c>
      <c r="D869" s="2">
        <v>0</v>
      </c>
      <c r="E869" s="2">
        <v>150.82</v>
      </c>
      <c r="F869" s="2">
        <v>150.82</v>
      </c>
      <c r="G869" s="2">
        <v>0</v>
      </c>
    </row>
    <row r="870" spans="1:7">
      <c r="A870" s="1">
        <v>10002982</v>
      </c>
      <c r="B870" s="1" t="s">
        <v>918</v>
      </c>
      <c r="C870" s="1" t="s">
        <v>434</v>
      </c>
      <c r="D870" s="2">
        <v>0</v>
      </c>
      <c r="E870" s="2">
        <v>14384.33</v>
      </c>
      <c r="F870" s="2">
        <v>14384.46</v>
      </c>
      <c r="G870" s="2">
        <v>-0.13</v>
      </c>
    </row>
    <row r="871" spans="1:7">
      <c r="A871" s="1">
        <v>10004494</v>
      </c>
      <c r="B871" s="1" t="s">
        <v>919</v>
      </c>
      <c r="C871" s="1" t="s">
        <v>437</v>
      </c>
      <c r="D871" s="2">
        <v>0</v>
      </c>
      <c r="E871" s="2">
        <v>4590</v>
      </c>
      <c r="F871" s="2">
        <v>4590</v>
      </c>
      <c r="G871" s="2">
        <v>0</v>
      </c>
    </row>
    <row r="872" spans="1:7">
      <c r="A872" s="1">
        <v>10006816</v>
      </c>
      <c r="B872" s="1" t="s">
        <v>920</v>
      </c>
      <c r="C872" s="1" t="s">
        <v>437</v>
      </c>
      <c r="D872" s="2">
        <v>0</v>
      </c>
      <c r="E872" s="2">
        <v>2744</v>
      </c>
      <c r="F872" s="2">
        <v>2744</v>
      </c>
      <c r="G872" s="2">
        <v>0</v>
      </c>
    </row>
    <row r="873" spans="1:7">
      <c r="A873" s="1">
        <v>10007312</v>
      </c>
      <c r="B873" s="1" t="s">
        <v>921</v>
      </c>
      <c r="C873" s="1" t="s">
        <v>437</v>
      </c>
      <c r="D873" s="2">
        <v>0</v>
      </c>
      <c r="E873" s="2">
        <v>1000</v>
      </c>
      <c r="F873" s="2">
        <v>1000</v>
      </c>
      <c r="G873" s="2">
        <v>0</v>
      </c>
    </row>
    <row r="874" spans="1:7">
      <c r="A874" s="1">
        <v>10007306</v>
      </c>
      <c r="B874" s="1" t="s">
        <v>922</v>
      </c>
      <c r="C874" s="1" t="s">
        <v>437</v>
      </c>
      <c r="D874" s="2">
        <v>0</v>
      </c>
      <c r="E874" s="2">
        <v>900</v>
      </c>
      <c r="F874" s="2">
        <v>900</v>
      </c>
      <c r="G874" s="2">
        <v>0</v>
      </c>
    </row>
    <row r="875" spans="1:7">
      <c r="A875" s="1">
        <v>10004392</v>
      </c>
      <c r="B875" s="1" t="s">
        <v>923</v>
      </c>
      <c r="C875" s="1" t="s">
        <v>437</v>
      </c>
      <c r="D875" s="2">
        <v>0</v>
      </c>
      <c r="E875" s="2">
        <v>1200</v>
      </c>
      <c r="F875" s="2">
        <v>1200</v>
      </c>
      <c r="G875" s="2">
        <v>0</v>
      </c>
    </row>
    <row r="876" spans="1:7">
      <c r="A876" s="1">
        <v>10006845</v>
      </c>
      <c r="B876" s="1" t="s">
        <v>924</v>
      </c>
      <c r="C876" s="1" t="s">
        <v>437</v>
      </c>
      <c r="D876" s="2">
        <v>0</v>
      </c>
      <c r="E876" s="2">
        <v>18488</v>
      </c>
      <c r="F876" s="2">
        <v>18488</v>
      </c>
      <c r="G876" s="2">
        <v>0</v>
      </c>
    </row>
    <row r="877" spans="1:7">
      <c r="A877" s="1">
        <v>10007324</v>
      </c>
      <c r="B877" s="1" t="s">
        <v>925</v>
      </c>
      <c r="C877" s="1" t="s">
        <v>437</v>
      </c>
      <c r="D877" s="2">
        <v>0</v>
      </c>
      <c r="E877" s="2">
        <v>550</v>
      </c>
      <c r="F877" s="2">
        <v>550</v>
      </c>
      <c r="G877" s="2">
        <v>0</v>
      </c>
    </row>
    <row r="878" spans="1:7">
      <c r="A878" s="1">
        <v>10004449</v>
      </c>
      <c r="B878" s="1" t="s">
        <v>926</v>
      </c>
      <c r="C878" s="1" t="s">
        <v>437</v>
      </c>
      <c r="D878" s="2">
        <v>0</v>
      </c>
      <c r="E878" s="2">
        <v>1705</v>
      </c>
      <c r="F878" s="2">
        <v>1705</v>
      </c>
      <c r="G878" s="2">
        <v>0</v>
      </c>
    </row>
    <row r="879" spans="1:7">
      <c r="A879" s="1">
        <v>10007740</v>
      </c>
      <c r="B879" s="1" t="s">
        <v>927</v>
      </c>
      <c r="C879" s="1" t="s">
        <v>437</v>
      </c>
      <c r="D879" s="2">
        <v>0</v>
      </c>
      <c r="E879" s="2">
        <v>500</v>
      </c>
      <c r="F879" s="2">
        <v>500</v>
      </c>
      <c r="G879" s="2">
        <v>0</v>
      </c>
    </row>
    <row r="880" spans="1:7">
      <c r="A880" s="1">
        <v>10004460</v>
      </c>
      <c r="B880" s="1" t="s">
        <v>928</v>
      </c>
      <c r="C880" s="1" t="s">
        <v>437</v>
      </c>
      <c r="D880" s="2">
        <v>0</v>
      </c>
      <c r="E880" s="2">
        <v>5984</v>
      </c>
      <c r="F880" s="2">
        <v>5984</v>
      </c>
      <c r="G880" s="2">
        <v>0</v>
      </c>
    </row>
    <row r="881" spans="1:7">
      <c r="A881" s="1">
        <v>10006867</v>
      </c>
      <c r="B881" s="1" t="s">
        <v>929</v>
      </c>
      <c r="C881" s="1" t="s">
        <v>437</v>
      </c>
      <c r="D881" s="2">
        <v>0</v>
      </c>
      <c r="E881" s="2">
        <v>200</v>
      </c>
      <c r="F881" s="2">
        <v>200</v>
      </c>
      <c r="G881" s="2">
        <v>0</v>
      </c>
    </row>
    <row r="882" spans="1:7">
      <c r="A882" s="1">
        <v>10007804</v>
      </c>
      <c r="B882" s="1" t="s">
        <v>930</v>
      </c>
      <c r="C882" s="1" t="s">
        <v>437</v>
      </c>
      <c r="D882" s="2">
        <v>0</v>
      </c>
      <c r="E882" s="2">
        <v>1499.69</v>
      </c>
      <c r="F882" s="2">
        <v>1499.69</v>
      </c>
      <c r="G882" s="2">
        <v>0</v>
      </c>
    </row>
    <row r="883" spans="1:7">
      <c r="A883" s="1">
        <v>10004402</v>
      </c>
      <c r="B883" s="1" t="s">
        <v>931</v>
      </c>
      <c r="C883" s="1" t="s">
        <v>437</v>
      </c>
      <c r="D883" s="2">
        <v>0</v>
      </c>
      <c r="E883" s="2">
        <v>2400</v>
      </c>
      <c r="F883" s="2">
        <v>2400</v>
      </c>
      <c r="G883" s="2">
        <v>0</v>
      </c>
    </row>
    <row r="884" spans="1:7">
      <c r="A884" s="1">
        <v>10004498</v>
      </c>
      <c r="B884" s="1" t="s">
        <v>932</v>
      </c>
      <c r="C884" s="1" t="s">
        <v>437</v>
      </c>
      <c r="D884" s="2">
        <v>0</v>
      </c>
      <c r="E884" s="2">
        <v>2700</v>
      </c>
      <c r="F884" s="2">
        <v>2700</v>
      </c>
      <c r="G884" s="2">
        <v>0</v>
      </c>
    </row>
    <row r="885" spans="1:7">
      <c r="A885" s="1">
        <v>10007331</v>
      </c>
      <c r="B885" s="1" t="s">
        <v>933</v>
      </c>
      <c r="C885" s="1" t="s">
        <v>437</v>
      </c>
      <c r="D885" s="2">
        <v>0</v>
      </c>
      <c r="E885" s="2">
        <v>200</v>
      </c>
      <c r="F885" s="2">
        <v>200</v>
      </c>
      <c r="G885" s="2">
        <v>0</v>
      </c>
    </row>
    <row r="886" spans="1:7">
      <c r="A886" s="1">
        <v>10006811</v>
      </c>
      <c r="B886" s="1" t="s">
        <v>934</v>
      </c>
      <c r="C886" s="1" t="s">
        <v>437</v>
      </c>
      <c r="D886" s="2">
        <v>0</v>
      </c>
      <c r="E886" s="2">
        <v>1560</v>
      </c>
      <c r="F886" s="2">
        <v>1560</v>
      </c>
      <c r="G886" s="2">
        <v>0</v>
      </c>
    </row>
    <row r="887" spans="1:7">
      <c r="A887" s="1">
        <v>10000149</v>
      </c>
      <c r="B887" s="1" t="s">
        <v>935</v>
      </c>
      <c r="C887" s="1" t="s">
        <v>434</v>
      </c>
      <c r="D887" s="2">
        <v>-1804</v>
      </c>
      <c r="E887" s="2">
        <v>610</v>
      </c>
      <c r="F887" s="2">
        <v>366</v>
      </c>
      <c r="G887" s="2">
        <v>-1560</v>
      </c>
    </row>
    <row r="888" spans="1:7">
      <c r="A888" s="1">
        <v>10004356</v>
      </c>
      <c r="B888" s="1" t="s">
        <v>936</v>
      </c>
      <c r="C888" s="1" t="s">
        <v>437</v>
      </c>
      <c r="D888" s="2">
        <v>0</v>
      </c>
      <c r="E888" s="2">
        <v>1705</v>
      </c>
      <c r="F888" s="2">
        <v>1705</v>
      </c>
      <c r="G888" s="2">
        <v>0</v>
      </c>
    </row>
    <row r="889" spans="1:7">
      <c r="A889" s="1">
        <v>10004423</v>
      </c>
      <c r="B889" s="1" t="s">
        <v>937</v>
      </c>
      <c r="C889" s="1" t="s">
        <v>437</v>
      </c>
      <c r="D889" s="2">
        <v>0</v>
      </c>
      <c r="E889" s="2">
        <v>400</v>
      </c>
      <c r="F889" s="2">
        <v>400</v>
      </c>
      <c r="G889" s="2">
        <v>0</v>
      </c>
    </row>
    <row r="890" spans="1:7">
      <c r="A890" s="1">
        <v>10004446</v>
      </c>
      <c r="B890" s="1" t="s">
        <v>938</v>
      </c>
      <c r="C890" s="1" t="s">
        <v>437</v>
      </c>
      <c r="D890" s="2">
        <v>0</v>
      </c>
      <c r="E890" s="2">
        <v>605</v>
      </c>
      <c r="F890" s="2">
        <v>605</v>
      </c>
      <c r="G890" s="2">
        <v>0</v>
      </c>
    </row>
    <row r="891" spans="1:7">
      <c r="A891" s="1">
        <v>10004473</v>
      </c>
      <c r="B891" s="1" t="s">
        <v>939</v>
      </c>
      <c r="C891" s="1" t="s">
        <v>437</v>
      </c>
      <c r="D891" s="2">
        <v>0</v>
      </c>
      <c r="E891" s="2">
        <v>4200</v>
      </c>
      <c r="F891" s="2">
        <v>4200</v>
      </c>
      <c r="G891" s="2">
        <v>0</v>
      </c>
    </row>
    <row r="892" spans="1:7">
      <c r="A892" s="1">
        <v>10007607</v>
      </c>
      <c r="B892" s="1" t="s">
        <v>940</v>
      </c>
      <c r="C892" s="1" t="s">
        <v>437</v>
      </c>
      <c r="D892" s="2">
        <v>0</v>
      </c>
      <c r="E892" s="2">
        <v>200</v>
      </c>
      <c r="F892" s="2">
        <v>200</v>
      </c>
      <c r="G892" s="2">
        <v>0</v>
      </c>
    </row>
    <row r="893" spans="1:7">
      <c r="A893" s="1">
        <v>10007543</v>
      </c>
      <c r="B893" s="1" t="s">
        <v>941</v>
      </c>
      <c r="C893" s="1" t="s">
        <v>437</v>
      </c>
      <c r="D893" s="2">
        <v>0</v>
      </c>
      <c r="E893" s="2">
        <v>1600</v>
      </c>
      <c r="F893" s="2">
        <v>1600</v>
      </c>
      <c r="G893" s="2">
        <v>0</v>
      </c>
    </row>
    <row r="894" spans="1:7">
      <c r="A894" s="1">
        <v>10004532</v>
      </c>
      <c r="B894" s="1" t="s">
        <v>942</v>
      </c>
      <c r="C894" s="1" t="s">
        <v>437</v>
      </c>
      <c r="D894" s="2">
        <v>0</v>
      </c>
      <c r="E894" s="2">
        <v>3101</v>
      </c>
      <c r="F894" s="2">
        <v>3101</v>
      </c>
      <c r="G894" s="2">
        <v>0</v>
      </c>
    </row>
    <row r="895" spans="1:7">
      <c r="A895" s="1">
        <v>10004534</v>
      </c>
      <c r="B895" s="1" t="s">
        <v>943</v>
      </c>
      <c r="C895" s="1" t="s">
        <v>437</v>
      </c>
      <c r="D895" s="2">
        <v>0</v>
      </c>
      <c r="E895" s="2">
        <v>3000</v>
      </c>
      <c r="F895" s="2">
        <v>3000</v>
      </c>
      <c r="G895" s="2">
        <v>0</v>
      </c>
    </row>
    <row r="896" spans="1:7">
      <c r="A896" s="1">
        <v>10006933</v>
      </c>
      <c r="B896" s="1" t="s">
        <v>944</v>
      </c>
      <c r="C896" s="1" t="s">
        <v>437</v>
      </c>
      <c r="D896" s="2">
        <v>0</v>
      </c>
      <c r="E896" s="2">
        <v>930</v>
      </c>
      <c r="F896" s="2">
        <v>930</v>
      </c>
      <c r="G896" s="2">
        <v>0</v>
      </c>
    </row>
    <row r="897" spans="1:7">
      <c r="A897" s="1">
        <v>10004531</v>
      </c>
      <c r="B897" s="1" t="s">
        <v>945</v>
      </c>
      <c r="C897" s="1" t="s">
        <v>437</v>
      </c>
      <c r="D897" s="2">
        <v>0</v>
      </c>
      <c r="E897" s="2">
        <v>1934</v>
      </c>
      <c r="F897" s="2">
        <v>1934</v>
      </c>
      <c r="G897" s="2">
        <v>0</v>
      </c>
    </row>
    <row r="898" spans="1:7">
      <c r="A898" s="1">
        <v>10004830</v>
      </c>
      <c r="B898" s="1" t="s">
        <v>946</v>
      </c>
      <c r="C898" s="1" t="s">
        <v>437</v>
      </c>
      <c r="D898" s="2">
        <v>0</v>
      </c>
      <c r="E898" s="2">
        <v>1320</v>
      </c>
      <c r="F898" s="2">
        <v>1320</v>
      </c>
      <c r="G898" s="2">
        <v>0</v>
      </c>
    </row>
    <row r="899" spans="1:7">
      <c r="A899" s="1">
        <v>10004560</v>
      </c>
      <c r="B899" s="1" t="s">
        <v>947</v>
      </c>
      <c r="C899" s="1" t="s">
        <v>437</v>
      </c>
      <c r="D899" s="2">
        <v>0</v>
      </c>
      <c r="E899" s="2">
        <v>620</v>
      </c>
      <c r="F899" s="2">
        <v>620</v>
      </c>
      <c r="G899" s="2">
        <v>0</v>
      </c>
    </row>
    <row r="900" spans="1:7">
      <c r="A900" s="1">
        <v>10004565</v>
      </c>
      <c r="B900" s="1" t="s">
        <v>948</v>
      </c>
      <c r="C900" s="1" t="s">
        <v>437</v>
      </c>
      <c r="D900" s="2">
        <v>0</v>
      </c>
      <c r="E900" s="2">
        <v>5500</v>
      </c>
      <c r="F900" s="2">
        <v>5500</v>
      </c>
      <c r="G900" s="2">
        <v>0</v>
      </c>
    </row>
    <row r="901" spans="1:7">
      <c r="A901" s="1">
        <v>10004566</v>
      </c>
      <c r="B901" s="1" t="s">
        <v>949</v>
      </c>
      <c r="C901" s="1" t="s">
        <v>437</v>
      </c>
      <c r="D901" s="2">
        <v>0</v>
      </c>
      <c r="E901" s="2">
        <v>2640</v>
      </c>
      <c r="F901" s="2">
        <v>2640</v>
      </c>
      <c r="G901" s="2">
        <v>0</v>
      </c>
    </row>
    <row r="902" spans="1:7">
      <c r="A902" s="1">
        <v>10004562</v>
      </c>
      <c r="B902" s="1" t="s">
        <v>950</v>
      </c>
      <c r="C902" s="1" t="s">
        <v>437</v>
      </c>
      <c r="D902" s="2">
        <v>0</v>
      </c>
      <c r="E902" s="2">
        <v>1705</v>
      </c>
      <c r="F902" s="2">
        <v>1705</v>
      </c>
      <c r="G902" s="2">
        <v>0</v>
      </c>
    </row>
    <row r="903" spans="1:7">
      <c r="A903" s="1">
        <v>10007262</v>
      </c>
      <c r="B903" s="1" t="s">
        <v>951</v>
      </c>
      <c r="C903" s="1" t="s">
        <v>437</v>
      </c>
      <c r="D903" s="2">
        <v>0</v>
      </c>
      <c r="E903" s="2">
        <v>1946</v>
      </c>
      <c r="F903" s="2">
        <v>1946</v>
      </c>
      <c r="G903" s="2">
        <v>0</v>
      </c>
    </row>
    <row r="904" spans="1:7">
      <c r="A904" s="1">
        <v>10004577</v>
      </c>
      <c r="B904" s="1" t="s">
        <v>952</v>
      </c>
      <c r="C904" s="1" t="s">
        <v>437</v>
      </c>
      <c r="D904" s="2">
        <v>0</v>
      </c>
      <c r="E904" s="2">
        <v>12000</v>
      </c>
      <c r="F904" s="2">
        <v>12000</v>
      </c>
      <c r="G904" s="2">
        <v>0</v>
      </c>
    </row>
    <row r="905" spans="1:7">
      <c r="A905" s="1">
        <v>10004578</v>
      </c>
      <c r="B905" s="1" t="s">
        <v>953</v>
      </c>
      <c r="C905" s="1" t="s">
        <v>437</v>
      </c>
      <c r="D905" s="2">
        <v>0</v>
      </c>
      <c r="E905" s="2">
        <v>640</v>
      </c>
      <c r="F905" s="2">
        <v>640</v>
      </c>
      <c r="G905" s="2">
        <v>0</v>
      </c>
    </row>
    <row r="906" spans="1:7">
      <c r="A906" s="1">
        <v>10004585</v>
      </c>
      <c r="B906" s="1" t="s">
        <v>954</v>
      </c>
      <c r="C906" s="1" t="s">
        <v>437</v>
      </c>
      <c r="D906" s="2">
        <v>0</v>
      </c>
      <c r="E906" s="2">
        <v>139.61000000000001</v>
      </c>
      <c r="F906" s="2">
        <v>139.61000000000001</v>
      </c>
      <c r="G906" s="2">
        <v>0</v>
      </c>
    </row>
    <row r="907" spans="1:7">
      <c r="A907" s="1">
        <v>10004596</v>
      </c>
      <c r="B907" s="1" t="s">
        <v>955</v>
      </c>
      <c r="C907" s="1" t="s">
        <v>437</v>
      </c>
      <c r="D907" s="2">
        <v>0</v>
      </c>
      <c r="E907" s="2">
        <v>6000</v>
      </c>
      <c r="F907" s="2">
        <v>6000</v>
      </c>
      <c r="G907" s="2">
        <v>0</v>
      </c>
    </row>
    <row r="908" spans="1:7">
      <c r="A908" s="1">
        <v>10007301</v>
      </c>
      <c r="B908" s="1" t="s">
        <v>956</v>
      </c>
      <c r="C908" s="1" t="s">
        <v>437</v>
      </c>
      <c r="D908" s="2">
        <v>0</v>
      </c>
      <c r="E908" s="2">
        <v>1550</v>
      </c>
      <c r="F908" s="2">
        <v>1550</v>
      </c>
      <c r="G908" s="2">
        <v>0</v>
      </c>
    </row>
    <row r="909" spans="1:7">
      <c r="A909" s="1">
        <v>10004633</v>
      </c>
      <c r="B909" s="1" t="s">
        <v>957</v>
      </c>
      <c r="C909" s="1" t="s">
        <v>437</v>
      </c>
      <c r="D909" s="2">
        <v>0</v>
      </c>
      <c r="E909" s="2">
        <v>8400</v>
      </c>
      <c r="F909" s="2">
        <v>8400</v>
      </c>
      <c r="G909" s="2">
        <v>0</v>
      </c>
    </row>
    <row r="910" spans="1:7">
      <c r="A910" s="1">
        <v>10007469</v>
      </c>
      <c r="B910" s="1" t="s">
        <v>958</v>
      </c>
      <c r="C910" s="1" t="s">
        <v>437</v>
      </c>
      <c r="D910" s="2">
        <v>0</v>
      </c>
      <c r="E910" s="2">
        <v>400</v>
      </c>
      <c r="F910" s="2">
        <v>400</v>
      </c>
      <c r="G910" s="2">
        <v>0</v>
      </c>
    </row>
    <row r="911" spans="1:7">
      <c r="A911" s="1">
        <v>10004644</v>
      </c>
      <c r="B911" s="1" t="s">
        <v>959</v>
      </c>
      <c r="C911" s="1" t="s">
        <v>437</v>
      </c>
      <c r="D911" s="2">
        <v>0</v>
      </c>
      <c r="E911" s="2">
        <v>1100</v>
      </c>
      <c r="F911" s="2">
        <v>1100</v>
      </c>
      <c r="G911" s="2">
        <v>0</v>
      </c>
    </row>
    <row r="912" spans="1:7">
      <c r="A912" s="1">
        <v>10004678</v>
      </c>
      <c r="B912" s="1" t="s">
        <v>960</v>
      </c>
      <c r="C912" s="1" t="s">
        <v>437</v>
      </c>
      <c r="D912" s="2">
        <v>0</v>
      </c>
      <c r="E912" s="2">
        <v>1313.4</v>
      </c>
      <c r="F912" s="2">
        <v>1313.4</v>
      </c>
      <c r="G912" s="2">
        <v>0</v>
      </c>
    </row>
    <row r="913" spans="1:7">
      <c r="A913" s="1">
        <v>10004661</v>
      </c>
      <c r="B913" s="1" t="s">
        <v>961</v>
      </c>
      <c r="C913" s="1" t="s">
        <v>437</v>
      </c>
      <c r="D913" s="2">
        <v>0</v>
      </c>
      <c r="E913" s="2">
        <v>520</v>
      </c>
      <c r="F913" s="2">
        <v>520</v>
      </c>
      <c r="G913" s="2">
        <v>0</v>
      </c>
    </row>
    <row r="914" spans="1:7">
      <c r="A914" s="1">
        <v>10004656</v>
      </c>
      <c r="B914" s="1" t="s">
        <v>962</v>
      </c>
      <c r="C914" s="1" t="s">
        <v>437</v>
      </c>
      <c r="D914" s="2">
        <v>0</v>
      </c>
      <c r="E914" s="2">
        <v>544</v>
      </c>
      <c r="F914" s="2">
        <v>544</v>
      </c>
      <c r="G914" s="2">
        <v>0</v>
      </c>
    </row>
    <row r="915" spans="1:7">
      <c r="A915" s="1">
        <v>10004659</v>
      </c>
      <c r="B915" s="1" t="s">
        <v>963</v>
      </c>
      <c r="C915" s="1" t="s">
        <v>437</v>
      </c>
      <c r="D915" s="2">
        <v>0</v>
      </c>
      <c r="E915" s="2">
        <v>1705</v>
      </c>
      <c r="F915" s="2">
        <v>1705</v>
      </c>
      <c r="G915" s="2">
        <v>0</v>
      </c>
    </row>
    <row r="916" spans="1:7">
      <c r="A916" s="1">
        <v>10004660</v>
      </c>
      <c r="B916" s="1" t="s">
        <v>964</v>
      </c>
      <c r="C916" s="1" t="s">
        <v>437</v>
      </c>
      <c r="D916" s="2">
        <v>0</v>
      </c>
      <c r="E916" s="2">
        <v>7150</v>
      </c>
      <c r="F916" s="2">
        <v>7150</v>
      </c>
      <c r="G916" s="2">
        <v>0</v>
      </c>
    </row>
    <row r="917" spans="1:7">
      <c r="A917" s="1">
        <v>10004677</v>
      </c>
      <c r="B917" s="1" t="s">
        <v>965</v>
      </c>
      <c r="C917" s="1" t="s">
        <v>437</v>
      </c>
      <c r="D917" s="2">
        <v>0</v>
      </c>
      <c r="E917" s="2">
        <v>1111.95</v>
      </c>
      <c r="F917" s="2">
        <v>1111.95</v>
      </c>
      <c r="G917" s="2">
        <v>0</v>
      </c>
    </row>
    <row r="918" spans="1:7">
      <c r="A918" s="1">
        <v>10007339</v>
      </c>
      <c r="B918" s="1" t="s">
        <v>966</v>
      </c>
      <c r="C918" s="1" t="s">
        <v>437</v>
      </c>
      <c r="D918" s="2">
        <v>0</v>
      </c>
      <c r="E918" s="2">
        <v>4200</v>
      </c>
      <c r="F918" s="2">
        <v>4200</v>
      </c>
      <c r="G918" s="2">
        <v>0</v>
      </c>
    </row>
    <row r="919" spans="1:7">
      <c r="A919" s="1">
        <v>10007051</v>
      </c>
      <c r="B919" s="1" t="s">
        <v>967</v>
      </c>
      <c r="C919" s="1" t="s">
        <v>434</v>
      </c>
      <c r="D919" s="2">
        <v>0</v>
      </c>
      <c r="E919" s="2">
        <v>184810.76</v>
      </c>
      <c r="F919" s="2">
        <v>239563.85</v>
      </c>
      <c r="G919" s="2">
        <v>-54753.09</v>
      </c>
    </row>
    <row r="920" spans="1:7">
      <c r="A920" s="1">
        <v>10004693</v>
      </c>
      <c r="B920" s="1" t="s">
        <v>968</v>
      </c>
      <c r="C920" s="1" t="s">
        <v>437</v>
      </c>
      <c r="D920" s="2">
        <v>0</v>
      </c>
      <c r="E920" s="2">
        <v>9900</v>
      </c>
      <c r="F920" s="2">
        <v>9900</v>
      </c>
      <c r="G920" s="2">
        <v>0</v>
      </c>
    </row>
    <row r="921" spans="1:7">
      <c r="A921" s="1">
        <v>10004697</v>
      </c>
      <c r="B921" s="1" t="s">
        <v>969</v>
      </c>
      <c r="C921" s="1" t="s">
        <v>437</v>
      </c>
      <c r="D921" s="2">
        <v>0</v>
      </c>
      <c r="E921" s="2">
        <v>2061</v>
      </c>
      <c r="F921" s="2">
        <v>2061</v>
      </c>
      <c r="G921" s="2">
        <v>0</v>
      </c>
    </row>
    <row r="922" spans="1:7">
      <c r="A922" s="1">
        <v>10004760</v>
      </c>
      <c r="B922" s="1" t="s">
        <v>970</v>
      </c>
      <c r="C922" s="1" t="s">
        <v>437</v>
      </c>
      <c r="D922" s="2">
        <v>0</v>
      </c>
      <c r="E922" s="2">
        <v>1100</v>
      </c>
      <c r="F922" s="2">
        <v>1100</v>
      </c>
      <c r="G922" s="2">
        <v>0</v>
      </c>
    </row>
    <row r="923" spans="1:7">
      <c r="A923" s="1">
        <v>10004759</v>
      </c>
      <c r="B923" s="1" t="s">
        <v>971</v>
      </c>
      <c r="C923" s="1" t="s">
        <v>437</v>
      </c>
      <c r="D923" s="2">
        <v>0</v>
      </c>
      <c r="E923" s="2">
        <v>5726.27</v>
      </c>
      <c r="F923" s="2">
        <v>5726.27</v>
      </c>
      <c r="G923" s="2">
        <v>0</v>
      </c>
    </row>
    <row r="924" spans="1:7">
      <c r="A924" s="1">
        <v>10004703</v>
      </c>
      <c r="B924" s="1" t="s">
        <v>972</v>
      </c>
      <c r="C924" s="1" t="s">
        <v>437</v>
      </c>
      <c r="D924" s="2">
        <v>0</v>
      </c>
      <c r="E924" s="2">
        <v>7100</v>
      </c>
      <c r="F924" s="2">
        <v>7100</v>
      </c>
      <c r="G924" s="2">
        <v>0</v>
      </c>
    </row>
    <row r="925" spans="1:7">
      <c r="A925" s="1">
        <v>10007741</v>
      </c>
      <c r="B925" s="1" t="s">
        <v>973</v>
      </c>
      <c r="C925" s="1" t="s">
        <v>437</v>
      </c>
      <c r="D925" s="2">
        <v>0</v>
      </c>
      <c r="E925" s="2">
        <v>150</v>
      </c>
      <c r="F925" s="2">
        <v>150</v>
      </c>
      <c r="G925" s="2">
        <v>0</v>
      </c>
    </row>
    <row r="926" spans="1:7">
      <c r="A926" s="1">
        <v>10004704</v>
      </c>
      <c r="B926" s="1" t="s">
        <v>974</v>
      </c>
      <c r="C926" s="1" t="s">
        <v>437</v>
      </c>
      <c r="D926" s="2">
        <v>0</v>
      </c>
      <c r="E926" s="2">
        <v>150</v>
      </c>
      <c r="F926" s="2">
        <v>150</v>
      </c>
      <c r="G926" s="2">
        <v>0</v>
      </c>
    </row>
    <row r="927" spans="1:7">
      <c r="A927" s="1">
        <v>10004710</v>
      </c>
      <c r="B927" s="1" t="s">
        <v>975</v>
      </c>
      <c r="C927" s="1" t="s">
        <v>437</v>
      </c>
      <c r="D927" s="2">
        <v>0</v>
      </c>
      <c r="E927" s="2">
        <v>1500</v>
      </c>
      <c r="F927" s="2">
        <v>1500</v>
      </c>
      <c r="G927" s="2">
        <v>0</v>
      </c>
    </row>
    <row r="928" spans="1:7">
      <c r="A928" s="1">
        <v>10007234</v>
      </c>
      <c r="B928" s="1" t="s">
        <v>976</v>
      </c>
      <c r="C928" s="1" t="s">
        <v>434</v>
      </c>
      <c r="D928" s="2">
        <v>0</v>
      </c>
      <c r="E928" s="2">
        <v>19251.599999999999</v>
      </c>
      <c r="F928" s="2">
        <v>19251.599999999999</v>
      </c>
      <c r="G928" s="2">
        <v>0</v>
      </c>
    </row>
    <row r="929" spans="1:7">
      <c r="A929" s="1">
        <v>10007447</v>
      </c>
      <c r="B929" s="1" t="s">
        <v>977</v>
      </c>
      <c r="C929" s="1" t="s">
        <v>437</v>
      </c>
      <c r="D929" s="2">
        <v>0</v>
      </c>
      <c r="E929" s="2">
        <v>2400</v>
      </c>
      <c r="F929" s="2">
        <v>2400</v>
      </c>
      <c r="G929" s="2">
        <v>0</v>
      </c>
    </row>
    <row r="930" spans="1:7">
      <c r="A930" s="1">
        <v>10004706</v>
      </c>
      <c r="B930" s="1" t="s">
        <v>978</v>
      </c>
      <c r="C930" s="1" t="s">
        <v>437</v>
      </c>
      <c r="D930" s="2">
        <v>0</v>
      </c>
      <c r="E930" s="2">
        <v>13141.76</v>
      </c>
      <c r="F930" s="2">
        <v>13141.76</v>
      </c>
      <c r="G930" s="2">
        <v>0</v>
      </c>
    </row>
    <row r="931" spans="1:7">
      <c r="A931" s="1">
        <v>10004733</v>
      </c>
      <c r="B931" s="1" t="s">
        <v>979</v>
      </c>
      <c r="C931" s="1" t="s">
        <v>437</v>
      </c>
      <c r="D931" s="2">
        <v>0</v>
      </c>
      <c r="E931" s="2">
        <v>5984</v>
      </c>
      <c r="F931" s="2">
        <v>5984</v>
      </c>
      <c r="G931" s="2">
        <v>0</v>
      </c>
    </row>
    <row r="932" spans="1:7">
      <c r="A932" s="1">
        <v>10004777</v>
      </c>
      <c r="B932" s="1" t="s">
        <v>980</v>
      </c>
      <c r="C932" s="1" t="s">
        <v>437</v>
      </c>
      <c r="D932" s="2">
        <v>0</v>
      </c>
      <c r="E932" s="2">
        <v>1320</v>
      </c>
      <c r="F932" s="2">
        <v>1320</v>
      </c>
      <c r="G932" s="2">
        <v>0</v>
      </c>
    </row>
    <row r="933" spans="1:7">
      <c r="A933" s="1">
        <v>10004724</v>
      </c>
      <c r="B933" s="1" t="s">
        <v>981</v>
      </c>
      <c r="C933" s="1" t="s">
        <v>437</v>
      </c>
      <c r="D933" s="2">
        <v>0</v>
      </c>
      <c r="E933" s="2">
        <v>7250</v>
      </c>
      <c r="F933" s="2">
        <v>7250</v>
      </c>
      <c r="G933" s="2">
        <v>0</v>
      </c>
    </row>
    <row r="934" spans="1:7">
      <c r="A934" s="1">
        <v>10007244</v>
      </c>
      <c r="B934" s="1" t="s">
        <v>982</v>
      </c>
      <c r="C934" s="1" t="s">
        <v>437</v>
      </c>
      <c r="D934" s="2">
        <v>0</v>
      </c>
      <c r="E934" s="2">
        <v>762.61</v>
      </c>
      <c r="F934" s="2">
        <v>762.61</v>
      </c>
      <c r="G934" s="2">
        <v>0</v>
      </c>
    </row>
    <row r="935" spans="1:7">
      <c r="A935" s="1">
        <v>10004723</v>
      </c>
      <c r="B935" s="1" t="s">
        <v>983</v>
      </c>
      <c r="C935" s="1" t="s">
        <v>437</v>
      </c>
      <c r="D935" s="2">
        <v>0</v>
      </c>
      <c r="E935" s="2">
        <v>2420</v>
      </c>
      <c r="F935" s="2">
        <v>2420</v>
      </c>
      <c r="G935" s="2">
        <v>0</v>
      </c>
    </row>
    <row r="936" spans="1:7">
      <c r="A936" s="1">
        <v>10004700</v>
      </c>
      <c r="B936" s="1" t="s">
        <v>984</v>
      </c>
      <c r="C936" s="1" t="s">
        <v>437</v>
      </c>
      <c r="D936" s="2">
        <v>0</v>
      </c>
      <c r="E936" s="2">
        <v>3093</v>
      </c>
      <c r="F936" s="2">
        <v>3093</v>
      </c>
      <c r="G936" s="2">
        <v>0</v>
      </c>
    </row>
    <row r="937" spans="1:7">
      <c r="A937" s="1">
        <v>10007358</v>
      </c>
      <c r="B937" s="1" t="s">
        <v>985</v>
      </c>
      <c r="C937" s="1" t="s">
        <v>437</v>
      </c>
      <c r="D937" s="2">
        <v>0</v>
      </c>
      <c r="E937" s="2">
        <v>2100</v>
      </c>
      <c r="F937" s="2">
        <v>2100</v>
      </c>
      <c r="G937" s="2">
        <v>0</v>
      </c>
    </row>
    <row r="938" spans="1:7">
      <c r="A938" s="1">
        <v>10007666</v>
      </c>
      <c r="B938" s="1" t="s">
        <v>986</v>
      </c>
      <c r="C938" s="1" t="s">
        <v>437</v>
      </c>
      <c r="D938" s="2">
        <v>0</v>
      </c>
      <c r="E938" s="2">
        <v>120</v>
      </c>
      <c r="F938" s="2">
        <v>120</v>
      </c>
      <c r="G938" s="2">
        <v>0</v>
      </c>
    </row>
    <row r="939" spans="1:7">
      <c r="A939" s="1">
        <v>10004774</v>
      </c>
      <c r="B939" s="1" t="s">
        <v>2538</v>
      </c>
      <c r="C939" s="1" t="s">
        <v>437</v>
      </c>
      <c r="D939" s="2">
        <v>0</v>
      </c>
      <c r="E939" s="2">
        <v>488</v>
      </c>
      <c r="F939" s="2">
        <v>488</v>
      </c>
      <c r="G939" s="2">
        <v>0</v>
      </c>
    </row>
    <row r="940" spans="1:7">
      <c r="A940" s="1">
        <v>10004779</v>
      </c>
      <c r="B940" s="1" t="s">
        <v>987</v>
      </c>
      <c r="C940" s="1" t="s">
        <v>437</v>
      </c>
      <c r="D940" s="2">
        <v>0</v>
      </c>
      <c r="E940" s="2">
        <v>9600</v>
      </c>
      <c r="F940" s="2">
        <v>9600</v>
      </c>
      <c r="G940" s="2">
        <v>0</v>
      </c>
    </row>
    <row r="941" spans="1:7">
      <c r="A941" s="1">
        <v>10004783</v>
      </c>
      <c r="B941" s="1" t="s">
        <v>988</v>
      </c>
      <c r="C941" s="1" t="s">
        <v>437</v>
      </c>
      <c r="D941" s="2">
        <v>0</v>
      </c>
      <c r="E941" s="2">
        <v>1705</v>
      </c>
      <c r="F941" s="2">
        <v>1705</v>
      </c>
      <c r="G941" s="2">
        <v>0</v>
      </c>
    </row>
    <row r="942" spans="1:7">
      <c r="A942" s="1">
        <v>10004740</v>
      </c>
      <c r="B942" s="1" t="s">
        <v>989</v>
      </c>
      <c r="C942" s="1" t="s">
        <v>437</v>
      </c>
      <c r="D942" s="2">
        <v>0</v>
      </c>
      <c r="E942" s="2">
        <v>7860</v>
      </c>
      <c r="F942" s="2">
        <v>7860</v>
      </c>
      <c r="G942" s="2">
        <v>0</v>
      </c>
    </row>
    <row r="943" spans="1:7">
      <c r="A943" s="1">
        <v>10004754</v>
      </c>
      <c r="B943" s="1" t="s">
        <v>990</v>
      </c>
      <c r="C943" s="1" t="s">
        <v>437</v>
      </c>
      <c r="D943" s="2">
        <v>0</v>
      </c>
      <c r="E943" s="2">
        <v>7700</v>
      </c>
      <c r="F943" s="2">
        <v>7700</v>
      </c>
      <c r="G943" s="2">
        <v>0</v>
      </c>
    </row>
    <row r="944" spans="1:7">
      <c r="A944" s="1">
        <v>10007683</v>
      </c>
      <c r="B944" s="1" t="s">
        <v>991</v>
      </c>
      <c r="C944" s="1" t="s">
        <v>434</v>
      </c>
      <c r="D944" s="2">
        <v>0</v>
      </c>
      <c r="E944" s="2">
        <v>124</v>
      </c>
      <c r="F944" s="2">
        <v>124</v>
      </c>
      <c r="G944" s="2">
        <v>0</v>
      </c>
    </row>
    <row r="945" spans="1:7">
      <c r="A945" s="1">
        <v>10004778</v>
      </c>
      <c r="B945" s="1" t="s">
        <v>992</v>
      </c>
      <c r="C945" s="1" t="s">
        <v>437</v>
      </c>
      <c r="D945" s="2">
        <v>0</v>
      </c>
      <c r="E945" s="2">
        <v>8400</v>
      </c>
      <c r="F945" s="2">
        <v>8400</v>
      </c>
      <c r="G945" s="2">
        <v>0</v>
      </c>
    </row>
    <row r="946" spans="1:7">
      <c r="A946" s="1">
        <v>10004798</v>
      </c>
      <c r="B946" s="1" t="s">
        <v>993</v>
      </c>
      <c r="C946" s="1" t="s">
        <v>437</v>
      </c>
      <c r="D946" s="2">
        <v>0</v>
      </c>
      <c r="E946" s="2">
        <v>2850</v>
      </c>
      <c r="F946" s="2">
        <v>2850</v>
      </c>
      <c r="G946" s="2">
        <v>0</v>
      </c>
    </row>
    <row r="947" spans="1:7">
      <c r="A947" s="1">
        <v>10004789</v>
      </c>
      <c r="B947" s="1" t="s">
        <v>2543</v>
      </c>
      <c r="C947" s="1" t="s">
        <v>437</v>
      </c>
      <c r="D947" s="2">
        <v>0</v>
      </c>
      <c r="E947" s="2">
        <v>423</v>
      </c>
      <c r="F947" s="2">
        <v>423</v>
      </c>
      <c r="G947" s="2">
        <v>0</v>
      </c>
    </row>
    <row r="948" spans="1:7">
      <c r="A948" s="1">
        <v>10003019</v>
      </c>
      <c r="B948" s="1" t="s">
        <v>994</v>
      </c>
      <c r="C948" s="1" t="s">
        <v>434</v>
      </c>
      <c r="D948" s="2">
        <v>0</v>
      </c>
      <c r="E948" s="2">
        <v>68.319999999999993</v>
      </c>
      <c r="F948" s="2">
        <v>68.319999999999993</v>
      </c>
      <c r="G948" s="2">
        <v>0</v>
      </c>
    </row>
    <row r="949" spans="1:7">
      <c r="A949" s="1">
        <v>10004796</v>
      </c>
      <c r="B949" s="1" t="s">
        <v>995</v>
      </c>
      <c r="C949" s="1" t="s">
        <v>437</v>
      </c>
      <c r="D949" s="2">
        <v>0</v>
      </c>
      <c r="E949" s="2">
        <v>7150</v>
      </c>
      <c r="F949" s="2">
        <v>7150</v>
      </c>
      <c r="G949" s="2">
        <v>0</v>
      </c>
    </row>
    <row r="950" spans="1:7">
      <c r="A950" s="1">
        <v>10007550</v>
      </c>
      <c r="B950" s="1" t="s">
        <v>996</v>
      </c>
      <c r="C950" s="1" t="s">
        <v>437</v>
      </c>
      <c r="D950" s="2">
        <v>0</v>
      </c>
      <c r="E950" s="2">
        <v>2200</v>
      </c>
      <c r="F950" s="2">
        <v>2200</v>
      </c>
      <c r="G950" s="2">
        <v>0</v>
      </c>
    </row>
    <row r="951" spans="1:7">
      <c r="A951" s="1">
        <v>10006872</v>
      </c>
      <c r="B951" s="1" t="s">
        <v>997</v>
      </c>
      <c r="C951" s="1" t="s">
        <v>437</v>
      </c>
      <c r="D951" s="2">
        <v>0</v>
      </c>
      <c r="E951" s="2">
        <v>100</v>
      </c>
      <c r="F951" s="2">
        <v>100</v>
      </c>
      <c r="G951" s="2">
        <v>0</v>
      </c>
    </row>
    <row r="952" spans="1:7">
      <c r="A952" s="1">
        <v>10004803</v>
      </c>
      <c r="B952" s="1" t="s">
        <v>998</v>
      </c>
      <c r="C952" s="1" t="s">
        <v>437</v>
      </c>
      <c r="D952" s="2">
        <v>0</v>
      </c>
      <c r="E952" s="2">
        <v>9600</v>
      </c>
      <c r="F952" s="2">
        <v>9600</v>
      </c>
      <c r="G952" s="2">
        <v>0</v>
      </c>
    </row>
    <row r="953" spans="1:7">
      <c r="A953" s="1">
        <v>10007400</v>
      </c>
      <c r="B953" s="1" t="s">
        <v>999</v>
      </c>
      <c r="C953" s="1" t="s">
        <v>437</v>
      </c>
      <c r="D953" s="2">
        <v>0</v>
      </c>
      <c r="E953" s="2">
        <v>150</v>
      </c>
      <c r="F953" s="2">
        <v>150</v>
      </c>
      <c r="G953" s="2">
        <v>0</v>
      </c>
    </row>
    <row r="954" spans="1:7">
      <c r="A954" s="1">
        <v>10004820</v>
      </c>
      <c r="B954" s="1" t="s">
        <v>1000</v>
      </c>
      <c r="C954" s="1" t="s">
        <v>437</v>
      </c>
      <c r="D954" s="2">
        <v>0</v>
      </c>
      <c r="E954" s="2">
        <v>1705</v>
      </c>
      <c r="F954" s="2">
        <v>1705</v>
      </c>
      <c r="G954" s="2">
        <v>0</v>
      </c>
    </row>
    <row r="955" spans="1:7">
      <c r="A955" s="1">
        <v>10007672</v>
      </c>
      <c r="B955" s="1" t="s">
        <v>1001</v>
      </c>
      <c r="C955" s="1" t="s">
        <v>437</v>
      </c>
      <c r="D955" s="2">
        <v>0</v>
      </c>
      <c r="E955" s="2">
        <v>72</v>
      </c>
      <c r="F955" s="2">
        <v>72</v>
      </c>
      <c r="G955" s="2">
        <v>0</v>
      </c>
    </row>
    <row r="956" spans="1:7">
      <c r="A956" s="1">
        <v>10007791</v>
      </c>
      <c r="B956" s="1" t="s">
        <v>1002</v>
      </c>
      <c r="C956" s="1" t="s">
        <v>437</v>
      </c>
      <c r="D956" s="2">
        <v>0</v>
      </c>
      <c r="E956" s="2">
        <v>1290</v>
      </c>
      <c r="F956" s="2">
        <v>2580</v>
      </c>
      <c r="G956" s="2">
        <v>-1290</v>
      </c>
    </row>
    <row r="957" spans="1:7">
      <c r="A957" s="1">
        <v>10007195</v>
      </c>
      <c r="B957" s="1" t="s">
        <v>1003</v>
      </c>
      <c r="C957" s="1" t="s">
        <v>437</v>
      </c>
      <c r="D957" s="2">
        <v>0</v>
      </c>
      <c r="E957" s="2">
        <v>1000</v>
      </c>
      <c r="F957" s="2">
        <v>1000</v>
      </c>
      <c r="G957" s="2">
        <v>0</v>
      </c>
    </row>
    <row r="958" spans="1:7">
      <c r="A958" s="1">
        <v>10007481</v>
      </c>
      <c r="B958" s="1" t="s">
        <v>1004</v>
      </c>
      <c r="C958" s="1" t="s">
        <v>437</v>
      </c>
      <c r="D958" s="2">
        <v>0</v>
      </c>
      <c r="E958" s="2">
        <v>620</v>
      </c>
      <c r="F958" s="2">
        <v>620</v>
      </c>
      <c r="G958" s="2">
        <v>0</v>
      </c>
    </row>
    <row r="959" spans="1:7">
      <c r="A959" s="1">
        <v>10006892</v>
      </c>
      <c r="B959" s="1" t="s">
        <v>1005</v>
      </c>
      <c r="C959" s="1" t="s">
        <v>434</v>
      </c>
      <c r="D959" s="2">
        <v>0</v>
      </c>
      <c r="E959" s="2">
        <v>123.2</v>
      </c>
      <c r="F959" s="2">
        <v>123.2</v>
      </c>
      <c r="G959" s="2">
        <v>0</v>
      </c>
    </row>
    <row r="960" spans="1:7">
      <c r="A960" s="1">
        <v>10004849</v>
      </c>
      <c r="B960" s="1" t="s">
        <v>1006</v>
      </c>
      <c r="C960" s="1" t="s">
        <v>437</v>
      </c>
      <c r="D960" s="2">
        <v>0</v>
      </c>
      <c r="E960" s="2">
        <v>8400</v>
      </c>
      <c r="F960" s="2">
        <v>8400</v>
      </c>
      <c r="G960" s="2">
        <v>0</v>
      </c>
    </row>
    <row r="961" spans="1:7">
      <c r="A961" s="1">
        <v>10007406</v>
      </c>
      <c r="B961" s="1" t="s">
        <v>1007</v>
      </c>
      <c r="C961" s="1" t="s">
        <v>437</v>
      </c>
      <c r="D961" s="2">
        <v>0</v>
      </c>
      <c r="E961" s="2">
        <v>134.88</v>
      </c>
      <c r="F961" s="2">
        <v>134.88</v>
      </c>
      <c r="G961" s="2">
        <v>0</v>
      </c>
    </row>
    <row r="962" spans="1:7">
      <c r="A962" s="1">
        <v>10004846</v>
      </c>
      <c r="B962" s="1" t="s">
        <v>1008</v>
      </c>
      <c r="C962" s="1" t="s">
        <v>437</v>
      </c>
      <c r="D962" s="2">
        <v>0</v>
      </c>
      <c r="E962" s="2">
        <v>2090</v>
      </c>
      <c r="F962" s="2">
        <v>2090</v>
      </c>
      <c r="G962" s="2">
        <v>0</v>
      </c>
    </row>
    <row r="963" spans="1:7">
      <c r="A963" s="1">
        <v>10004837</v>
      </c>
      <c r="B963" s="1" t="s">
        <v>1009</v>
      </c>
      <c r="C963" s="1" t="s">
        <v>437</v>
      </c>
      <c r="D963" s="2">
        <v>0</v>
      </c>
      <c r="E963" s="2">
        <v>900</v>
      </c>
      <c r="F963" s="2">
        <v>900</v>
      </c>
      <c r="G963" s="2">
        <v>0</v>
      </c>
    </row>
    <row r="964" spans="1:7">
      <c r="A964" s="1">
        <v>10004842</v>
      </c>
      <c r="B964" s="1" t="s">
        <v>1010</v>
      </c>
      <c r="C964" s="1" t="s">
        <v>437</v>
      </c>
      <c r="D964" s="2">
        <v>0</v>
      </c>
      <c r="E964" s="2">
        <v>1705</v>
      </c>
      <c r="F964" s="2">
        <v>1705</v>
      </c>
      <c r="G964" s="2">
        <v>0</v>
      </c>
    </row>
    <row r="965" spans="1:7">
      <c r="A965" s="1">
        <v>10004843</v>
      </c>
      <c r="B965" s="1" t="s">
        <v>1011</v>
      </c>
      <c r="C965" s="1" t="s">
        <v>437</v>
      </c>
      <c r="D965" s="2">
        <v>0</v>
      </c>
      <c r="E965" s="2">
        <v>620</v>
      </c>
      <c r="F965" s="2">
        <v>620</v>
      </c>
      <c r="G965" s="2">
        <v>0</v>
      </c>
    </row>
    <row r="966" spans="1:7">
      <c r="A966" s="1">
        <v>10004854</v>
      </c>
      <c r="B966" s="1" t="s">
        <v>1012</v>
      </c>
      <c r="C966" s="1" t="s">
        <v>437</v>
      </c>
      <c r="D966" s="2">
        <v>0</v>
      </c>
      <c r="E966" s="2">
        <v>2200</v>
      </c>
      <c r="F966" s="2">
        <v>2200</v>
      </c>
      <c r="G966" s="2">
        <v>0</v>
      </c>
    </row>
    <row r="967" spans="1:7">
      <c r="A967" s="1">
        <v>10007357</v>
      </c>
      <c r="B967" s="1" t="s">
        <v>1013</v>
      </c>
      <c r="C967" s="1" t="s">
        <v>437</v>
      </c>
      <c r="D967" s="2">
        <v>0</v>
      </c>
      <c r="E967" s="2">
        <v>195</v>
      </c>
      <c r="F967" s="2">
        <v>195</v>
      </c>
      <c r="G967" s="2">
        <v>0</v>
      </c>
    </row>
    <row r="968" spans="1:7">
      <c r="A968" s="1">
        <v>10004863</v>
      </c>
      <c r="B968" s="1" t="s">
        <v>1014</v>
      </c>
      <c r="C968" s="1" t="s">
        <v>437</v>
      </c>
      <c r="D968" s="2">
        <v>0</v>
      </c>
      <c r="E968" s="2">
        <v>1705</v>
      </c>
      <c r="F968" s="2">
        <v>1705</v>
      </c>
      <c r="G968" s="2">
        <v>0</v>
      </c>
    </row>
    <row r="969" spans="1:7">
      <c r="A969" s="1">
        <v>10004857</v>
      </c>
      <c r="B969" s="1" t="s">
        <v>1015</v>
      </c>
      <c r="C969" s="1" t="s">
        <v>437</v>
      </c>
      <c r="D969" s="2">
        <v>0</v>
      </c>
      <c r="E969" s="2">
        <v>3300</v>
      </c>
      <c r="F969" s="2">
        <v>3300</v>
      </c>
      <c r="G969" s="2">
        <v>0</v>
      </c>
    </row>
    <row r="970" spans="1:7">
      <c r="A970" s="1">
        <v>10004860</v>
      </c>
      <c r="B970" s="1" t="s">
        <v>1016</v>
      </c>
      <c r="C970" s="1" t="s">
        <v>437</v>
      </c>
      <c r="D970" s="2">
        <v>0</v>
      </c>
      <c r="E970" s="2">
        <v>3400</v>
      </c>
      <c r="F970" s="2">
        <v>3400</v>
      </c>
      <c r="G970" s="2">
        <v>0</v>
      </c>
    </row>
    <row r="971" spans="1:7">
      <c r="A971" s="1">
        <v>10004871</v>
      </c>
      <c r="B971" s="1" t="s">
        <v>1017</v>
      </c>
      <c r="C971" s="1" t="s">
        <v>437</v>
      </c>
      <c r="D971" s="2">
        <v>0</v>
      </c>
      <c r="E971" s="2">
        <v>1100</v>
      </c>
      <c r="F971" s="2">
        <v>1100</v>
      </c>
      <c r="G971" s="2">
        <v>0</v>
      </c>
    </row>
    <row r="972" spans="1:7">
      <c r="A972" s="1">
        <v>10004870</v>
      </c>
      <c r="B972" s="1" t="s">
        <v>1018</v>
      </c>
      <c r="C972" s="1" t="s">
        <v>437</v>
      </c>
      <c r="D972" s="2">
        <v>0</v>
      </c>
      <c r="E972" s="2">
        <v>476.61</v>
      </c>
      <c r="F972" s="2">
        <v>476.61</v>
      </c>
      <c r="G972" s="2">
        <v>0</v>
      </c>
    </row>
    <row r="973" spans="1:7">
      <c r="A973" s="1">
        <v>10004855</v>
      </c>
      <c r="B973" s="1" t="s">
        <v>1019</v>
      </c>
      <c r="C973" s="1" t="s">
        <v>437</v>
      </c>
      <c r="D973" s="2">
        <v>0</v>
      </c>
      <c r="E973" s="2">
        <v>3300</v>
      </c>
      <c r="F973" s="2">
        <v>3300</v>
      </c>
      <c r="G973" s="2">
        <v>0</v>
      </c>
    </row>
    <row r="974" spans="1:7">
      <c r="A974" s="1">
        <v>10004858</v>
      </c>
      <c r="B974" s="1" t="s">
        <v>1020</v>
      </c>
      <c r="C974" s="1" t="s">
        <v>437</v>
      </c>
      <c r="D974" s="2">
        <v>0</v>
      </c>
      <c r="E974" s="2">
        <v>1705</v>
      </c>
      <c r="F974" s="2">
        <v>1705</v>
      </c>
      <c r="G974" s="2">
        <v>0</v>
      </c>
    </row>
    <row r="975" spans="1:7">
      <c r="A975" s="1">
        <v>10004862</v>
      </c>
      <c r="B975" s="1" t="s">
        <v>1021</v>
      </c>
      <c r="C975" s="1" t="s">
        <v>437</v>
      </c>
      <c r="D975" s="2">
        <v>0</v>
      </c>
      <c r="E975" s="2">
        <v>930</v>
      </c>
      <c r="F975" s="2">
        <v>930</v>
      </c>
      <c r="G975" s="2">
        <v>0</v>
      </c>
    </row>
    <row r="976" spans="1:7">
      <c r="A976" s="1">
        <v>10004727</v>
      </c>
      <c r="B976" s="1" t="s">
        <v>1022</v>
      </c>
      <c r="C976" s="1" t="s">
        <v>437</v>
      </c>
      <c r="D976" s="2">
        <v>0</v>
      </c>
      <c r="E976" s="2">
        <v>1760</v>
      </c>
      <c r="F976" s="2">
        <v>1760</v>
      </c>
      <c r="G976" s="2">
        <v>0</v>
      </c>
    </row>
    <row r="977" spans="1:7">
      <c r="A977" s="1">
        <v>10007050</v>
      </c>
      <c r="B977" s="1" t="s">
        <v>1023</v>
      </c>
      <c r="C977" s="1" t="s">
        <v>437</v>
      </c>
      <c r="D977" s="2">
        <v>0</v>
      </c>
      <c r="E977" s="2">
        <v>816</v>
      </c>
      <c r="F977" s="2">
        <v>816</v>
      </c>
      <c r="G977" s="2">
        <v>0</v>
      </c>
    </row>
    <row r="978" spans="1:7">
      <c r="A978" s="1">
        <v>10004528</v>
      </c>
      <c r="B978" s="1" t="s">
        <v>1024</v>
      </c>
      <c r="C978" s="1" t="s">
        <v>437</v>
      </c>
      <c r="D978" s="2">
        <v>0</v>
      </c>
      <c r="E978" s="2">
        <v>1395</v>
      </c>
      <c r="F978" s="2">
        <v>1395</v>
      </c>
      <c r="G978" s="2">
        <v>0</v>
      </c>
    </row>
    <row r="979" spans="1:7">
      <c r="A979" s="1">
        <v>10004530</v>
      </c>
      <c r="B979" s="1" t="s">
        <v>1025</v>
      </c>
      <c r="C979" s="1" t="s">
        <v>437</v>
      </c>
      <c r="D979" s="2">
        <v>0</v>
      </c>
      <c r="E979" s="2">
        <v>1705</v>
      </c>
      <c r="F979" s="2">
        <v>1705</v>
      </c>
      <c r="G979" s="2">
        <v>0</v>
      </c>
    </row>
    <row r="980" spans="1:7">
      <c r="A980" s="1">
        <v>10006840</v>
      </c>
      <c r="B980" s="1" t="s">
        <v>1026</v>
      </c>
      <c r="C980" s="1" t="s">
        <v>437</v>
      </c>
      <c r="D980" s="2">
        <v>0</v>
      </c>
      <c r="E980" s="2">
        <v>787.58</v>
      </c>
      <c r="F980" s="2">
        <v>787.58</v>
      </c>
      <c r="G980" s="2">
        <v>0</v>
      </c>
    </row>
    <row r="981" spans="1:7">
      <c r="A981" s="1">
        <v>10004553</v>
      </c>
      <c r="B981" s="1" t="s">
        <v>1027</v>
      </c>
      <c r="C981" s="1" t="s">
        <v>437</v>
      </c>
      <c r="D981" s="2">
        <v>0</v>
      </c>
      <c r="E981" s="2">
        <v>2002</v>
      </c>
      <c r="F981" s="2">
        <v>2002</v>
      </c>
      <c r="G981" s="2">
        <v>0</v>
      </c>
    </row>
    <row r="982" spans="1:7">
      <c r="A982" s="1">
        <v>10004556</v>
      </c>
      <c r="B982" s="1" t="s">
        <v>1028</v>
      </c>
      <c r="C982" s="1" t="s">
        <v>437</v>
      </c>
      <c r="D982" s="2">
        <v>0</v>
      </c>
      <c r="E982" s="2">
        <v>1705</v>
      </c>
      <c r="F982" s="2">
        <v>1705</v>
      </c>
      <c r="G982" s="2">
        <v>0</v>
      </c>
    </row>
    <row r="983" spans="1:7">
      <c r="A983" s="1">
        <v>10004590</v>
      </c>
      <c r="B983" s="1" t="s">
        <v>1029</v>
      </c>
      <c r="C983" s="1" t="s">
        <v>437</v>
      </c>
      <c r="D983" s="2">
        <v>0</v>
      </c>
      <c r="E983" s="2">
        <v>600</v>
      </c>
      <c r="F983" s="2">
        <v>600</v>
      </c>
      <c r="G983" s="2">
        <v>0</v>
      </c>
    </row>
    <row r="984" spans="1:7">
      <c r="A984" s="1">
        <v>10004592</v>
      </c>
      <c r="B984" s="1" t="s">
        <v>1030</v>
      </c>
      <c r="C984" s="1" t="s">
        <v>437</v>
      </c>
      <c r="D984" s="2">
        <v>0</v>
      </c>
      <c r="E984" s="2">
        <v>1705</v>
      </c>
      <c r="F984" s="2">
        <v>1705</v>
      </c>
      <c r="G984" s="2">
        <v>0</v>
      </c>
    </row>
    <row r="985" spans="1:7">
      <c r="A985" s="1">
        <v>10006082</v>
      </c>
      <c r="B985" s="1" t="s">
        <v>1031</v>
      </c>
      <c r="C985" s="1" t="s">
        <v>434</v>
      </c>
      <c r="D985" s="2">
        <v>0</v>
      </c>
      <c r="E985" s="2">
        <v>210419.02</v>
      </c>
      <c r="F985" s="2">
        <v>260949.47</v>
      </c>
      <c r="G985" s="2">
        <v>-50530.45</v>
      </c>
    </row>
    <row r="986" spans="1:7">
      <c r="A986" s="1">
        <v>10004604</v>
      </c>
      <c r="B986" s="1" t="s">
        <v>1032</v>
      </c>
      <c r="C986" s="1" t="s">
        <v>437</v>
      </c>
      <c r="D986" s="2">
        <v>0</v>
      </c>
      <c r="E986" s="2">
        <v>1320</v>
      </c>
      <c r="F986" s="2">
        <v>1320</v>
      </c>
      <c r="G986" s="2">
        <v>0</v>
      </c>
    </row>
    <row r="987" spans="1:7">
      <c r="A987" s="1">
        <v>10004608</v>
      </c>
      <c r="B987" s="1" t="s">
        <v>1033</v>
      </c>
      <c r="C987" s="1" t="s">
        <v>437</v>
      </c>
      <c r="D987" s="2">
        <v>0</v>
      </c>
      <c r="E987" s="2">
        <v>9600</v>
      </c>
      <c r="F987" s="2">
        <v>9600</v>
      </c>
      <c r="G987" s="2">
        <v>0</v>
      </c>
    </row>
    <row r="988" spans="1:7">
      <c r="A988" s="1">
        <v>10004663</v>
      </c>
      <c r="B988" s="1" t="s">
        <v>1034</v>
      </c>
      <c r="C988" s="1" t="s">
        <v>437</v>
      </c>
      <c r="D988" s="2">
        <v>0</v>
      </c>
      <c r="E988" s="2">
        <v>775</v>
      </c>
      <c r="F988" s="2">
        <v>775</v>
      </c>
      <c r="G988" s="2">
        <v>0</v>
      </c>
    </row>
    <row r="989" spans="1:7">
      <c r="A989" s="1">
        <v>10004625</v>
      </c>
      <c r="B989" s="1" t="s">
        <v>1035</v>
      </c>
      <c r="C989" s="1" t="s">
        <v>437</v>
      </c>
      <c r="D989" s="2">
        <v>0</v>
      </c>
      <c r="E989" s="2">
        <v>2861</v>
      </c>
      <c r="F989" s="2">
        <v>2861</v>
      </c>
      <c r="G989" s="2">
        <v>0</v>
      </c>
    </row>
    <row r="990" spans="1:7">
      <c r="A990" s="1">
        <v>10004619</v>
      </c>
      <c r="B990" s="1" t="s">
        <v>1036</v>
      </c>
      <c r="C990" s="1" t="s">
        <v>437</v>
      </c>
      <c r="D990" s="2">
        <v>0</v>
      </c>
      <c r="E990" s="2">
        <v>1705</v>
      </c>
      <c r="F990" s="2">
        <v>1705</v>
      </c>
      <c r="G990" s="2">
        <v>0</v>
      </c>
    </row>
    <row r="991" spans="1:7">
      <c r="A991" s="1">
        <v>10004731</v>
      </c>
      <c r="B991" s="1" t="s">
        <v>1037</v>
      </c>
      <c r="C991" s="1" t="s">
        <v>437</v>
      </c>
      <c r="D991" s="2">
        <v>0</v>
      </c>
      <c r="E991" s="2">
        <v>6000</v>
      </c>
      <c r="F991" s="2">
        <v>6000</v>
      </c>
      <c r="G991" s="2">
        <v>0</v>
      </c>
    </row>
    <row r="992" spans="1:7">
      <c r="A992" s="1">
        <v>10007788</v>
      </c>
      <c r="B992" s="1" t="s">
        <v>1038</v>
      </c>
      <c r="C992" s="1" t="s">
        <v>434</v>
      </c>
      <c r="D992" s="2">
        <v>0</v>
      </c>
      <c r="E992" s="2">
        <v>60</v>
      </c>
      <c r="F992" s="2">
        <v>60</v>
      </c>
      <c r="G992" s="2">
        <v>0</v>
      </c>
    </row>
    <row r="993" spans="1:7">
      <c r="A993" s="1">
        <v>10000030</v>
      </c>
      <c r="B993" s="1" t="s">
        <v>1039</v>
      </c>
      <c r="C993" s="1" t="s">
        <v>434</v>
      </c>
      <c r="D993" s="2">
        <v>-584.6</v>
      </c>
      <c r="E993" s="2">
        <v>8153.6</v>
      </c>
      <c r="F993" s="2">
        <v>8713.2099999999991</v>
      </c>
      <c r="G993" s="2">
        <v>-1144.21</v>
      </c>
    </row>
    <row r="994" spans="1:7">
      <c r="A994" s="1">
        <v>10004847</v>
      </c>
      <c r="B994" s="1" t="s">
        <v>1040</v>
      </c>
      <c r="C994" s="1" t="s">
        <v>437</v>
      </c>
      <c r="D994" s="2">
        <v>0</v>
      </c>
      <c r="E994" s="2">
        <v>740</v>
      </c>
      <c r="F994" s="2">
        <v>740</v>
      </c>
      <c r="G994" s="2">
        <v>0</v>
      </c>
    </row>
    <row r="995" spans="1:7">
      <c r="A995" s="1">
        <v>10006883</v>
      </c>
      <c r="B995" s="1" t="s">
        <v>1041</v>
      </c>
      <c r="C995" s="1" t="s">
        <v>437</v>
      </c>
      <c r="D995" s="2">
        <v>0</v>
      </c>
      <c r="E995" s="2">
        <v>1300</v>
      </c>
      <c r="F995" s="2">
        <v>1300</v>
      </c>
      <c r="G995" s="2">
        <v>0</v>
      </c>
    </row>
    <row r="996" spans="1:7">
      <c r="A996" s="1">
        <v>10004873</v>
      </c>
      <c r="B996" s="1" t="s">
        <v>1042</v>
      </c>
      <c r="C996" s="1" t="s">
        <v>437</v>
      </c>
      <c r="D996" s="2">
        <v>0</v>
      </c>
      <c r="E996" s="2">
        <v>1327.84</v>
      </c>
      <c r="F996" s="2">
        <v>1327.84</v>
      </c>
      <c r="G996" s="2">
        <v>0</v>
      </c>
    </row>
    <row r="997" spans="1:7">
      <c r="A997" s="1">
        <v>10004539</v>
      </c>
      <c r="B997" s="1" t="s">
        <v>3077</v>
      </c>
      <c r="C997" s="1" t="s">
        <v>437</v>
      </c>
      <c r="D997" s="2">
        <v>0</v>
      </c>
      <c r="E997" s="2">
        <v>1800</v>
      </c>
      <c r="F997" s="2">
        <v>1800</v>
      </c>
      <c r="G997" s="2">
        <v>0</v>
      </c>
    </row>
    <row r="998" spans="1:7">
      <c r="A998" s="1">
        <v>10004572</v>
      </c>
      <c r="B998" s="1" t="s">
        <v>3078</v>
      </c>
      <c r="C998" s="1" t="s">
        <v>437</v>
      </c>
      <c r="D998" s="2">
        <v>0</v>
      </c>
      <c r="E998" s="2">
        <v>8400</v>
      </c>
      <c r="F998" s="2">
        <v>8400</v>
      </c>
      <c r="G998" s="2">
        <v>0</v>
      </c>
    </row>
    <row r="999" spans="1:7">
      <c r="A999" s="1">
        <v>10004573</v>
      </c>
      <c r="B999" s="1" t="s">
        <v>3079</v>
      </c>
      <c r="C999" s="1" t="s">
        <v>437</v>
      </c>
      <c r="D999" s="2">
        <v>0</v>
      </c>
      <c r="E999" s="2">
        <v>3410</v>
      </c>
      <c r="F999" s="2">
        <v>3410</v>
      </c>
      <c r="G999" s="2">
        <v>0</v>
      </c>
    </row>
    <row r="1000" spans="1:7">
      <c r="A1000" s="1">
        <v>10004594</v>
      </c>
      <c r="B1000" s="1" t="s">
        <v>3080</v>
      </c>
      <c r="C1000" s="1" t="s">
        <v>437</v>
      </c>
      <c r="D1000" s="2">
        <v>0</v>
      </c>
      <c r="E1000" s="2">
        <v>1320</v>
      </c>
      <c r="F1000" s="2">
        <v>1320</v>
      </c>
      <c r="G1000" s="2">
        <v>0</v>
      </c>
    </row>
    <row r="1001" spans="1:7">
      <c r="A1001" s="1">
        <v>10004600</v>
      </c>
      <c r="B1001" s="1" t="s">
        <v>3081</v>
      </c>
      <c r="C1001" s="1" t="s">
        <v>437</v>
      </c>
      <c r="D1001" s="2">
        <v>0</v>
      </c>
      <c r="E1001" s="2">
        <v>8855</v>
      </c>
      <c r="F1001" s="2">
        <v>8855</v>
      </c>
      <c r="G1001" s="2">
        <v>0</v>
      </c>
    </row>
    <row r="1002" spans="1:7">
      <c r="A1002" s="1">
        <v>10000032</v>
      </c>
      <c r="B1002" s="1" t="s">
        <v>3082</v>
      </c>
      <c r="C1002" s="1" t="s">
        <v>434</v>
      </c>
      <c r="D1002" s="2">
        <v>0</v>
      </c>
      <c r="E1002" s="2">
        <v>228.88</v>
      </c>
      <c r="F1002" s="2">
        <v>229.99</v>
      </c>
      <c r="G1002" s="2">
        <v>-1.1100000000000001</v>
      </c>
    </row>
    <row r="1003" spans="1:7">
      <c r="A1003" s="1">
        <v>10004589</v>
      </c>
      <c r="B1003" s="1" t="s">
        <v>3083</v>
      </c>
      <c r="C1003" s="1" t="s">
        <v>437</v>
      </c>
      <c r="D1003" s="2">
        <v>0</v>
      </c>
      <c r="E1003" s="2">
        <v>3410</v>
      </c>
      <c r="F1003" s="2">
        <v>3410</v>
      </c>
      <c r="G1003" s="2">
        <v>0</v>
      </c>
    </row>
    <row r="1004" spans="1:7">
      <c r="A1004" s="1">
        <v>10007386</v>
      </c>
      <c r="B1004" s="1" t="s">
        <v>3084</v>
      </c>
      <c r="C1004" s="1" t="s">
        <v>437</v>
      </c>
      <c r="D1004" s="2">
        <v>0</v>
      </c>
      <c r="E1004" s="2">
        <v>1250</v>
      </c>
      <c r="F1004" s="2">
        <v>1250</v>
      </c>
      <c r="G1004" s="2">
        <v>0</v>
      </c>
    </row>
    <row r="1005" spans="1:7">
      <c r="A1005" s="1">
        <v>10004624</v>
      </c>
      <c r="B1005" s="1" t="s">
        <v>3085</v>
      </c>
      <c r="C1005" s="1" t="s">
        <v>437</v>
      </c>
      <c r="D1005" s="2">
        <v>0</v>
      </c>
      <c r="E1005" s="2">
        <v>1100</v>
      </c>
      <c r="F1005" s="2">
        <v>1100</v>
      </c>
      <c r="G1005" s="2">
        <v>0</v>
      </c>
    </row>
    <row r="1006" spans="1:7">
      <c r="A1006" s="1">
        <v>10004628</v>
      </c>
      <c r="B1006" s="1" t="s">
        <v>3086</v>
      </c>
      <c r="C1006" s="1" t="s">
        <v>437</v>
      </c>
      <c r="D1006" s="2">
        <v>0</v>
      </c>
      <c r="E1006" s="2">
        <v>2596</v>
      </c>
      <c r="F1006" s="2">
        <v>2596</v>
      </c>
      <c r="G1006" s="2">
        <v>0</v>
      </c>
    </row>
    <row r="1007" spans="1:7">
      <c r="A1007" s="1">
        <v>10004671</v>
      </c>
      <c r="B1007" s="1" t="s">
        <v>3087</v>
      </c>
      <c r="C1007" s="1" t="s">
        <v>437</v>
      </c>
      <c r="D1007" s="2">
        <v>0</v>
      </c>
      <c r="E1007" s="2">
        <v>459.35</v>
      </c>
      <c r="F1007" s="2">
        <v>459.35</v>
      </c>
      <c r="G1007" s="2">
        <v>0</v>
      </c>
    </row>
    <row r="1008" spans="1:7">
      <c r="A1008" s="1">
        <v>10004672</v>
      </c>
      <c r="B1008" s="1" t="s">
        <v>3088</v>
      </c>
      <c r="C1008" s="1" t="s">
        <v>437</v>
      </c>
      <c r="D1008" s="2">
        <v>0</v>
      </c>
      <c r="E1008" s="2">
        <v>274.35000000000002</v>
      </c>
      <c r="F1008" s="2">
        <v>274.35000000000002</v>
      </c>
      <c r="G1008" s="2">
        <v>0</v>
      </c>
    </row>
    <row r="1009" spans="1:7">
      <c r="A1009" s="1">
        <v>10004643</v>
      </c>
      <c r="B1009" s="1" t="s">
        <v>3089</v>
      </c>
      <c r="C1009" s="1" t="s">
        <v>437</v>
      </c>
      <c r="D1009" s="2">
        <v>0</v>
      </c>
      <c r="E1009" s="2">
        <v>600</v>
      </c>
      <c r="F1009" s="2">
        <v>600</v>
      </c>
      <c r="G1009" s="2">
        <v>0</v>
      </c>
    </row>
    <row r="1010" spans="1:7">
      <c r="A1010" s="1">
        <v>10004735</v>
      </c>
      <c r="B1010" s="1" t="s">
        <v>3090</v>
      </c>
      <c r="C1010" s="1" t="s">
        <v>437</v>
      </c>
      <c r="D1010" s="2">
        <v>0</v>
      </c>
      <c r="E1010" s="2">
        <v>480</v>
      </c>
      <c r="F1010" s="2">
        <v>480</v>
      </c>
      <c r="G1010" s="2">
        <v>0</v>
      </c>
    </row>
    <row r="1011" spans="1:7">
      <c r="A1011" s="1">
        <v>10004839</v>
      </c>
      <c r="B1011" s="1" t="s">
        <v>3091</v>
      </c>
      <c r="C1011" s="1" t="s">
        <v>437</v>
      </c>
      <c r="D1011" s="2">
        <v>0</v>
      </c>
      <c r="E1011" s="2">
        <v>5600</v>
      </c>
      <c r="F1011" s="2">
        <v>5600</v>
      </c>
      <c r="G1011" s="2">
        <v>0</v>
      </c>
    </row>
    <row r="1012" spans="1:7">
      <c r="A1012" s="1">
        <v>10007369</v>
      </c>
      <c r="B1012" s="1" t="s">
        <v>3092</v>
      </c>
      <c r="C1012" s="1" t="s">
        <v>437</v>
      </c>
      <c r="D1012" s="2">
        <v>0</v>
      </c>
      <c r="E1012" s="2">
        <v>300</v>
      </c>
      <c r="F1012" s="2">
        <v>300</v>
      </c>
      <c r="G1012" s="2">
        <v>0</v>
      </c>
    </row>
    <row r="1013" spans="1:7">
      <c r="A1013" s="1">
        <v>10004649</v>
      </c>
      <c r="B1013" s="1" t="s">
        <v>3093</v>
      </c>
      <c r="C1013" s="1" t="s">
        <v>437</v>
      </c>
      <c r="D1013" s="2">
        <v>0</v>
      </c>
      <c r="E1013" s="2">
        <v>3720</v>
      </c>
      <c r="F1013" s="2">
        <v>3720</v>
      </c>
      <c r="G1013" s="2">
        <v>0</v>
      </c>
    </row>
    <row r="1014" spans="1:7">
      <c r="A1014" s="1">
        <v>10007327</v>
      </c>
      <c r="B1014" s="1" t="s">
        <v>3094</v>
      </c>
      <c r="C1014" s="1" t="s">
        <v>437</v>
      </c>
      <c r="D1014" s="2">
        <v>0</v>
      </c>
      <c r="E1014" s="2">
        <v>600</v>
      </c>
      <c r="F1014" s="2">
        <v>600</v>
      </c>
      <c r="G1014" s="2">
        <v>0</v>
      </c>
    </row>
    <row r="1015" spans="1:7">
      <c r="A1015" s="1">
        <v>10004622</v>
      </c>
      <c r="B1015" s="1" t="s">
        <v>3095</v>
      </c>
      <c r="C1015" s="1" t="s">
        <v>437</v>
      </c>
      <c r="D1015" s="2">
        <v>0</v>
      </c>
      <c r="E1015" s="2">
        <v>2400</v>
      </c>
      <c r="F1015" s="2">
        <v>2400</v>
      </c>
      <c r="G1015" s="2">
        <v>0</v>
      </c>
    </row>
    <row r="1016" spans="1:7">
      <c r="A1016" s="1">
        <v>10004637</v>
      </c>
      <c r="B1016" s="1" t="s">
        <v>3096</v>
      </c>
      <c r="C1016" s="1" t="s">
        <v>437</v>
      </c>
      <c r="D1016" s="2">
        <v>0</v>
      </c>
      <c r="E1016" s="2">
        <v>1705</v>
      </c>
      <c r="F1016" s="2">
        <v>1705</v>
      </c>
      <c r="G1016" s="2">
        <v>0</v>
      </c>
    </row>
    <row r="1017" spans="1:7">
      <c r="A1017" s="1">
        <v>10006931</v>
      </c>
      <c r="B1017" s="1" t="s">
        <v>3097</v>
      </c>
      <c r="C1017" s="1" t="s">
        <v>437</v>
      </c>
      <c r="D1017" s="2">
        <v>0</v>
      </c>
      <c r="E1017" s="2">
        <v>2176</v>
      </c>
      <c r="F1017" s="2">
        <v>2176</v>
      </c>
      <c r="G1017" s="2">
        <v>0</v>
      </c>
    </row>
    <row r="1018" spans="1:7">
      <c r="A1018" s="1">
        <v>10004652</v>
      </c>
      <c r="B1018" s="1" t="s">
        <v>3098</v>
      </c>
      <c r="C1018" s="1" t="s">
        <v>437</v>
      </c>
      <c r="D1018" s="2">
        <v>0</v>
      </c>
      <c r="E1018" s="2">
        <v>1530</v>
      </c>
      <c r="F1018" s="2">
        <v>1530</v>
      </c>
      <c r="G1018" s="2">
        <v>0</v>
      </c>
    </row>
    <row r="1019" spans="1:7">
      <c r="A1019" s="1">
        <v>10007488</v>
      </c>
      <c r="B1019" s="1" t="s">
        <v>3099</v>
      </c>
      <c r="C1019" s="1" t="s">
        <v>437</v>
      </c>
      <c r="D1019" s="2">
        <v>0</v>
      </c>
      <c r="E1019" s="2">
        <v>339</v>
      </c>
      <c r="F1019" s="2">
        <v>339</v>
      </c>
      <c r="G1019" s="2">
        <v>0</v>
      </c>
    </row>
    <row r="1020" spans="1:7">
      <c r="A1020" s="1">
        <v>10004691</v>
      </c>
      <c r="B1020" s="1" t="s">
        <v>3100</v>
      </c>
      <c r="C1020" s="1" t="s">
        <v>437</v>
      </c>
      <c r="D1020" s="2">
        <v>0</v>
      </c>
      <c r="E1020" s="2">
        <v>1900</v>
      </c>
      <c r="F1020" s="2">
        <v>1900</v>
      </c>
      <c r="G1020" s="2">
        <v>0</v>
      </c>
    </row>
    <row r="1021" spans="1:7">
      <c r="A1021" s="1">
        <v>10007382</v>
      </c>
      <c r="B1021" s="1" t="s">
        <v>3101</v>
      </c>
      <c r="C1021" s="1" t="s">
        <v>437</v>
      </c>
      <c r="D1021" s="2">
        <v>0</v>
      </c>
      <c r="E1021" s="2">
        <v>200</v>
      </c>
      <c r="F1021" s="2">
        <v>200</v>
      </c>
      <c r="G1021" s="2">
        <v>0</v>
      </c>
    </row>
    <row r="1022" spans="1:7">
      <c r="A1022" s="1">
        <v>10007379</v>
      </c>
      <c r="B1022" s="1" t="s">
        <v>3102</v>
      </c>
      <c r="C1022" s="1" t="s">
        <v>437</v>
      </c>
      <c r="D1022" s="2">
        <v>0</v>
      </c>
      <c r="E1022" s="2">
        <v>750</v>
      </c>
      <c r="F1022" s="2">
        <v>750</v>
      </c>
      <c r="G1022" s="2">
        <v>0</v>
      </c>
    </row>
    <row r="1023" spans="1:7">
      <c r="A1023" s="1">
        <v>10004780</v>
      </c>
      <c r="B1023" s="1" t="s">
        <v>2588</v>
      </c>
      <c r="C1023" s="1" t="s">
        <v>437</v>
      </c>
      <c r="D1023" s="2">
        <v>0</v>
      </c>
      <c r="E1023" s="2">
        <v>4000</v>
      </c>
      <c r="F1023" s="2">
        <v>4000</v>
      </c>
      <c r="G1023" s="2">
        <v>0</v>
      </c>
    </row>
    <row r="1024" spans="1:7">
      <c r="A1024" s="1">
        <v>10004762</v>
      </c>
      <c r="B1024" s="1" t="s">
        <v>3103</v>
      </c>
      <c r="C1024" s="1" t="s">
        <v>437</v>
      </c>
      <c r="D1024" s="2">
        <v>0</v>
      </c>
      <c r="E1024" s="2">
        <v>2200</v>
      </c>
      <c r="F1024" s="2">
        <v>2200</v>
      </c>
      <c r="G1024" s="2">
        <v>0</v>
      </c>
    </row>
    <row r="1025" spans="1:7">
      <c r="A1025" s="1">
        <v>10004741</v>
      </c>
      <c r="B1025" s="1" t="s">
        <v>3104</v>
      </c>
      <c r="C1025" s="1" t="s">
        <v>437</v>
      </c>
      <c r="D1025" s="2">
        <v>0</v>
      </c>
      <c r="E1025" s="2">
        <v>200</v>
      </c>
      <c r="F1025" s="2">
        <v>200</v>
      </c>
      <c r="G1025" s="2">
        <v>0</v>
      </c>
    </row>
    <row r="1026" spans="1:7">
      <c r="A1026" s="1">
        <v>10004748</v>
      </c>
      <c r="B1026" s="1" t="s">
        <v>3105</v>
      </c>
      <c r="C1026" s="1" t="s">
        <v>437</v>
      </c>
      <c r="D1026" s="2">
        <v>0</v>
      </c>
      <c r="E1026" s="2">
        <v>944</v>
      </c>
      <c r="F1026" s="2">
        <v>944</v>
      </c>
      <c r="G1026" s="2">
        <v>0</v>
      </c>
    </row>
    <row r="1027" spans="1:7">
      <c r="A1027" s="1">
        <v>10004773</v>
      </c>
      <c r="B1027" s="1" t="s">
        <v>3106</v>
      </c>
      <c r="C1027" s="1" t="s">
        <v>437</v>
      </c>
      <c r="D1027" s="2">
        <v>0</v>
      </c>
      <c r="E1027" s="2">
        <v>1196.6500000000001</v>
      </c>
      <c r="F1027" s="2">
        <v>1196.6500000000001</v>
      </c>
      <c r="G1027" s="2">
        <v>0</v>
      </c>
    </row>
    <row r="1028" spans="1:7">
      <c r="A1028" s="1">
        <v>10007504</v>
      </c>
      <c r="B1028" s="1" t="s">
        <v>3107</v>
      </c>
      <c r="C1028" s="1" t="s">
        <v>437</v>
      </c>
      <c r="D1028" s="2">
        <v>0</v>
      </c>
      <c r="E1028" s="2">
        <v>600</v>
      </c>
      <c r="F1028" s="2">
        <v>600</v>
      </c>
      <c r="G1028" s="2">
        <v>0</v>
      </c>
    </row>
    <row r="1029" spans="1:7">
      <c r="A1029" s="1">
        <v>10004757</v>
      </c>
      <c r="B1029" s="1" t="s">
        <v>2596</v>
      </c>
      <c r="C1029" s="1" t="s">
        <v>437</v>
      </c>
      <c r="D1029" s="2">
        <v>0</v>
      </c>
      <c r="E1029" s="2">
        <v>1870</v>
      </c>
      <c r="F1029" s="2">
        <v>1870</v>
      </c>
      <c r="G1029" s="2">
        <v>0</v>
      </c>
    </row>
    <row r="1030" spans="1:7">
      <c r="A1030" s="1">
        <v>10007265</v>
      </c>
      <c r="B1030" s="1" t="s">
        <v>3108</v>
      </c>
      <c r="C1030" s="1" t="s">
        <v>437</v>
      </c>
      <c r="D1030" s="2">
        <v>0</v>
      </c>
      <c r="E1030" s="2">
        <v>1860</v>
      </c>
      <c r="F1030" s="2">
        <v>1860</v>
      </c>
      <c r="G1030" s="2">
        <v>0</v>
      </c>
    </row>
    <row r="1031" spans="1:7">
      <c r="A1031" s="1">
        <v>10004810</v>
      </c>
      <c r="B1031" s="1" t="s">
        <v>2598</v>
      </c>
      <c r="C1031" s="1" t="s">
        <v>437</v>
      </c>
      <c r="D1031" s="2">
        <v>0</v>
      </c>
      <c r="E1031" s="2">
        <v>2200</v>
      </c>
      <c r="F1031" s="2">
        <v>2200</v>
      </c>
      <c r="G1031" s="2">
        <v>0</v>
      </c>
    </row>
    <row r="1032" spans="1:7">
      <c r="A1032" s="1">
        <v>10004814</v>
      </c>
      <c r="B1032" s="1" t="s">
        <v>3109</v>
      </c>
      <c r="C1032" s="1" t="s">
        <v>437</v>
      </c>
      <c r="D1032" s="2">
        <v>0</v>
      </c>
      <c r="E1032" s="2">
        <v>240</v>
      </c>
      <c r="F1032" s="2">
        <v>240</v>
      </c>
      <c r="G1032" s="2">
        <v>0</v>
      </c>
    </row>
    <row r="1033" spans="1:7">
      <c r="A1033" s="1">
        <v>10003000</v>
      </c>
      <c r="B1033" s="1" t="s">
        <v>3110</v>
      </c>
      <c r="C1033" s="1" t="s">
        <v>434</v>
      </c>
      <c r="D1033" s="2">
        <v>-1245.05</v>
      </c>
      <c r="E1033" s="2">
        <v>0</v>
      </c>
      <c r="F1033" s="2">
        <v>0</v>
      </c>
      <c r="G1033" s="2">
        <v>-1245.05</v>
      </c>
    </row>
    <row r="1034" spans="1:7">
      <c r="A1034" s="1">
        <v>10004823</v>
      </c>
      <c r="B1034" s="1" t="s">
        <v>3111</v>
      </c>
      <c r="C1034" s="1" t="s">
        <v>437</v>
      </c>
      <c r="D1034" s="2">
        <v>0</v>
      </c>
      <c r="E1034" s="2">
        <v>550</v>
      </c>
      <c r="F1034" s="2">
        <v>550</v>
      </c>
      <c r="G1034" s="2">
        <v>0</v>
      </c>
    </row>
    <row r="1035" spans="1:7">
      <c r="A1035" s="1">
        <v>10006831</v>
      </c>
      <c r="B1035" s="1" t="s">
        <v>3112</v>
      </c>
      <c r="C1035" s="1" t="s">
        <v>437</v>
      </c>
      <c r="D1035" s="2">
        <v>0</v>
      </c>
      <c r="E1035" s="2">
        <v>260</v>
      </c>
      <c r="F1035" s="2">
        <v>260</v>
      </c>
      <c r="G1035" s="2">
        <v>0</v>
      </c>
    </row>
    <row r="1036" spans="1:7">
      <c r="A1036" s="1">
        <v>10004853</v>
      </c>
      <c r="B1036" s="1" t="s">
        <v>3113</v>
      </c>
      <c r="C1036" s="1" t="s">
        <v>437</v>
      </c>
      <c r="D1036" s="2">
        <v>0</v>
      </c>
      <c r="E1036" s="2">
        <v>600</v>
      </c>
      <c r="F1036" s="2">
        <v>600</v>
      </c>
      <c r="G1036" s="2">
        <v>0</v>
      </c>
    </row>
    <row r="1037" spans="1:7">
      <c r="A1037" s="1">
        <v>10004529</v>
      </c>
      <c r="B1037" s="1" t="s">
        <v>3114</v>
      </c>
      <c r="C1037" s="1" t="s">
        <v>437</v>
      </c>
      <c r="D1037" s="2">
        <v>0</v>
      </c>
      <c r="E1037" s="2">
        <v>1320</v>
      </c>
      <c r="F1037" s="2">
        <v>1320</v>
      </c>
      <c r="G1037" s="2">
        <v>0</v>
      </c>
    </row>
    <row r="1038" spans="1:7">
      <c r="A1038" s="1">
        <v>10004567</v>
      </c>
      <c r="B1038" s="1" t="s">
        <v>3115</v>
      </c>
      <c r="C1038" s="1" t="s">
        <v>437</v>
      </c>
      <c r="D1038" s="2">
        <v>0</v>
      </c>
      <c r="E1038" s="2">
        <v>4400</v>
      </c>
      <c r="F1038" s="2">
        <v>4400</v>
      </c>
      <c r="G1038" s="2">
        <v>0</v>
      </c>
    </row>
    <row r="1039" spans="1:7">
      <c r="A1039" s="1">
        <v>10004569</v>
      </c>
      <c r="B1039" s="1" t="s">
        <v>3116</v>
      </c>
      <c r="C1039" s="1" t="s">
        <v>437</v>
      </c>
      <c r="D1039" s="2">
        <v>0</v>
      </c>
      <c r="E1039" s="2">
        <v>4400</v>
      </c>
      <c r="F1039" s="2">
        <v>4400</v>
      </c>
      <c r="G1039" s="2">
        <v>0</v>
      </c>
    </row>
    <row r="1040" spans="1:7">
      <c r="A1040" s="1">
        <v>10004588</v>
      </c>
      <c r="B1040" s="1" t="s">
        <v>3117</v>
      </c>
      <c r="C1040" s="1" t="s">
        <v>437</v>
      </c>
      <c r="D1040" s="2">
        <v>0</v>
      </c>
      <c r="E1040" s="2">
        <v>2710</v>
      </c>
      <c r="F1040" s="2">
        <v>2710</v>
      </c>
      <c r="G1040" s="2">
        <v>0</v>
      </c>
    </row>
    <row r="1041" spans="1:7">
      <c r="A1041" s="1">
        <v>10004755</v>
      </c>
      <c r="B1041" s="1" t="s">
        <v>3118</v>
      </c>
      <c r="C1041" s="1" t="s">
        <v>437</v>
      </c>
      <c r="D1041" s="2">
        <v>0</v>
      </c>
      <c r="E1041" s="2">
        <v>12000</v>
      </c>
      <c r="F1041" s="2">
        <v>12000</v>
      </c>
      <c r="G1041" s="2">
        <v>0</v>
      </c>
    </row>
    <row r="1042" spans="1:7">
      <c r="A1042" s="1">
        <v>10004800</v>
      </c>
      <c r="B1042" s="1" t="s">
        <v>3119</v>
      </c>
      <c r="C1042" s="1" t="s">
        <v>437</v>
      </c>
      <c r="D1042" s="2">
        <v>0</v>
      </c>
      <c r="E1042" s="2">
        <v>400</v>
      </c>
      <c r="F1042" s="2">
        <v>400</v>
      </c>
      <c r="G1042" s="2">
        <v>0</v>
      </c>
    </row>
    <row r="1043" spans="1:7">
      <c r="A1043" s="1">
        <v>10004815</v>
      </c>
      <c r="B1043" s="1" t="s">
        <v>3120</v>
      </c>
      <c r="C1043" s="1" t="s">
        <v>437</v>
      </c>
      <c r="D1043" s="2">
        <v>0</v>
      </c>
      <c r="E1043" s="2">
        <v>997.58</v>
      </c>
      <c r="F1043" s="2">
        <v>997.58</v>
      </c>
      <c r="G1043" s="2">
        <v>0</v>
      </c>
    </row>
    <row r="1044" spans="1:7">
      <c r="A1044" s="1">
        <v>10006857</v>
      </c>
      <c r="B1044" s="1" t="s">
        <v>3121</v>
      </c>
      <c r="C1044" s="1" t="s">
        <v>437</v>
      </c>
      <c r="D1044" s="2">
        <v>0</v>
      </c>
      <c r="E1044" s="2">
        <v>450</v>
      </c>
      <c r="F1044" s="2">
        <v>450</v>
      </c>
      <c r="G1044" s="2">
        <v>0</v>
      </c>
    </row>
    <row r="1045" spans="1:7">
      <c r="A1045" s="1">
        <v>10006858</v>
      </c>
      <c r="B1045" s="1" t="s">
        <v>3122</v>
      </c>
      <c r="C1045" s="1" t="s">
        <v>437</v>
      </c>
      <c r="D1045" s="2">
        <v>0</v>
      </c>
      <c r="E1045" s="2">
        <v>450</v>
      </c>
      <c r="F1045" s="2">
        <v>450</v>
      </c>
      <c r="G1045" s="2">
        <v>0</v>
      </c>
    </row>
    <row r="1046" spans="1:7">
      <c r="A1046" s="1">
        <v>10006919</v>
      </c>
      <c r="B1046" s="1" t="s">
        <v>3123</v>
      </c>
      <c r="C1046" s="1" t="s">
        <v>434</v>
      </c>
      <c r="D1046" s="2">
        <v>0</v>
      </c>
      <c r="E1046" s="2">
        <v>2626.49</v>
      </c>
      <c r="F1046" s="2">
        <v>2626.49</v>
      </c>
      <c r="G1046" s="2">
        <v>0</v>
      </c>
    </row>
    <row r="1047" spans="1:7">
      <c r="A1047" s="1">
        <v>10007545</v>
      </c>
      <c r="B1047" s="1" t="s">
        <v>3124</v>
      </c>
      <c r="C1047" s="1" t="s">
        <v>434</v>
      </c>
      <c r="D1047" s="2">
        <v>0</v>
      </c>
      <c r="E1047" s="2">
        <v>328.5</v>
      </c>
      <c r="F1047" s="2">
        <v>328.5</v>
      </c>
      <c r="G1047" s="2">
        <v>0</v>
      </c>
    </row>
    <row r="1048" spans="1:7">
      <c r="A1048" s="1">
        <v>10004929</v>
      </c>
      <c r="B1048" s="1" t="s">
        <v>2607</v>
      </c>
      <c r="C1048" s="1" t="s">
        <v>437</v>
      </c>
      <c r="D1048" s="2">
        <v>0</v>
      </c>
      <c r="E1048" s="2">
        <v>3410</v>
      </c>
      <c r="F1048" s="2">
        <v>3410</v>
      </c>
      <c r="G1048" s="2">
        <v>0</v>
      </c>
    </row>
    <row r="1049" spans="1:7">
      <c r="A1049" s="1">
        <v>10004943</v>
      </c>
      <c r="B1049" s="1" t="s">
        <v>3125</v>
      </c>
      <c r="C1049" s="1" t="s">
        <v>437</v>
      </c>
      <c r="D1049" s="2">
        <v>0</v>
      </c>
      <c r="E1049" s="2">
        <v>250</v>
      </c>
      <c r="F1049" s="2">
        <v>250</v>
      </c>
      <c r="G1049" s="2">
        <v>0</v>
      </c>
    </row>
    <row r="1050" spans="1:7">
      <c r="A1050" s="1">
        <v>10007183</v>
      </c>
      <c r="B1050" s="1" t="s">
        <v>3126</v>
      </c>
      <c r="C1050" s="1" t="s">
        <v>437</v>
      </c>
      <c r="D1050" s="2">
        <v>0</v>
      </c>
      <c r="E1050" s="2">
        <v>1650</v>
      </c>
      <c r="F1050" s="2">
        <v>1650</v>
      </c>
      <c r="G1050" s="2">
        <v>0</v>
      </c>
    </row>
    <row r="1051" spans="1:7">
      <c r="A1051" s="1">
        <v>10007253</v>
      </c>
      <c r="B1051" s="1" t="s">
        <v>3127</v>
      </c>
      <c r="C1051" s="1" t="s">
        <v>437</v>
      </c>
      <c r="D1051" s="2">
        <v>0</v>
      </c>
      <c r="E1051" s="2">
        <v>700</v>
      </c>
      <c r="F1051" s="2">
        <v>700</v>
      </c>
      <c r="G1051" s="2">
        <v>0</v>
      </c>
    </row>
    <row r="1052" spans="1:7">
      <c r="A1052" s="1">
        <v>10007378</v>
      </c>
      <c r="B1052" s="1" t="s">
        <v>3128</v>
      </c>
      <c r="C1052" s="1" t="s">
        <v>437</v>
      </c>
      <c r="D1052" s="2">
        <v>0</v>
      </c>
      <c r="E1052" s="2">
        <v>600</v>
      </c>
      <c r="F1052" s="2">
        <v>600</v>
      </c>
      <c r="G1052" s="2">
        <v>0</v>
      </c>
    </row>
    <row r="1053" spans="1:7">
      <c r="A1053" s="1">
        <v>10004883</v>
      </c>
      <c r="B1053" s="1" t="s">
        <v>3129</v>
      </c>
      <c r="C1053" s="1" t="s">
        <v>437</v>
      </c>
      <c r="D1053" s="2">
        <v>0</v>
      </c>
      <c r="E1053" s="2">
        <v>2250</v>
      </c>
      <c r="F1053" s="2">
        <v>2250</v>
      </c>
      <c r="G1053" s="2">
        <v>0</v>
      </c>
    </row>
    <row r="1054" spans="1:7">
      <c r="A1054" s="1">
        <v>10004906</v>
      </c>
      <c r="B1054" s="1" t="s">
        <v>3130</v>
      </c>
      <c r="C1054" s="1" t="s">
        <v>437</v>
      </c>
      <c r="D1054" s="2">
        <v>0</v>
      </c>
      <c r="E1054" s="2">
        <v>600</v>
      </c>
      <c r="F1054" s="2">
        <v>600</v>
      </c>
      <c r="G1054" s="2">
        <v>0</v>
      </c>
    </row>
    <row r="1055" spans="1:7">
      <c r="A1055" s="1">
        <v>10004910</v>
      </c>
      <c r="B1055" s="1" t="s">
        <v>3131</v>
      </c>
      <c r="C1055" s="1" t="s">
        <v>437</v>
      </c>
      <c r="D1055" s="2">
        <v>0</v>
      </c>
      <c r="E1055" s="2">
        <v>2316</v>
      </c>
      <c r="F1055" s="2">
        <v>2316</v>
      </c>
      <c r="G1055" s="2">
        <v>0</v>
      </c>
    </row>
    <row r="1056" spans="1:7">
      <c r="A1056" s="1">
        <v>10007411</v>
      </c>
      <c r="B1056" s="1" t="s">
        <v>2610</v>
      </c>
      <c r="C1056" s="1" t="s">
        <v>437</v>
      </c>
      <c r="D1056" s="2">
        <v>0</v>
      </c>
      <c r="E1056" s="2">
        <v>216</v>
      </c>
      <c r="F1056" s="2">
        <v>216</v>
      </c>
      <c r="G1056" s="2">
        <v>0</v>
      </c>
    </row>
    <row r="1057" spans="1:7">
      <c r="A1057" s="1">
        <v>10007405</v>
      </c>
      <c r="B1057" s="1" t="s">
        <v>3132</v>
      </c>
      <c r="C1057" s="1" t="s">
        <v>437</v>
      </c>
      <c r="D1057" s="2">
        <v>0</v>
      </c>
      <c r="E1057" s="2">
        <v>88.6</v>
      </c>
      <c r="F1057" s="2">
        <v>88.6</v>
      </c>
      <c r="G1057" s="2">
        <v>0</v>
      </c>
    </row>
    <row r="1058" spans="1:7">
      <c r="A1058" s="1">
        <v>10004927</v>
      </c>
      <c r="B1058" s="1" t="s">
        <v>3133</v>
      </c>
      <c r="C1058" s="1" t="s">
        <v>437</v>
      </c>
      <c r="D1058" s="2">
        <v>0</v>
      </c>
      <c r="E1058" s="2">
        <v>858</v>
      </c>
      <c r="F1058" s="2">
        <v>858</v>
      </c>
      <c r="G1058" s="2">
        <v>0</v>
      </c>
    </row>
    <row r="1059" spans="1:7">
      <c r="A1059" s="1">
        <v>10004953</v>
      </c>
      <c r="B1059" s="1" t="s">
        <v>3134</v>
      </c>
      <c r="C1059" s="1" t="s">
        <v>437</v>
      </c>
      <c r="D1059" s="2">
        <v>0</v>
      </c>
      <c r="E1059" s="2">
        <v>867</v>
      </c>
      <c r="F1059" s="2">
        <v>867</v>
      </c>
      <c r="G1059" s="2">
        <v>0</v>
      </c>
    </row>
    <row r="1060" spans="1:7">
      <c r="A1060" s="1">
        <v>10004879</v>
      </c>
      <c r="B1060" s="1" t="s">
        <v>3135</v>
      </c>
      <c r="C1060" s="1" t="s">
        <v>437</v>
      </c>
      <c r="D1060" s="2">
        <v>0</v>
      </c>
      <c r="E1060" s="2">
        <v>8800</v>
      </c>
      <c r="F1060" s="2">
        <v>8800</v>
      </c>
      <c r="G1060" s="2">
        <v>0</v>
      </c>
    </row>
    <row r="1061" spans="1:7">
      <c r="A1061" s="1">
        <v>10007503</v>
      </c>
      <c r="B1061" s="1" t="s">
        <v>3136</v>
      </c>
      <c r="C1061" s="1" t="s">
        <v>437</v>
      </c>
      <c r="D1061" s="2">
        <v>0</v>
      </c>
      <c r="E1061" s="2">
        <v>372.1</v>
      </c>
      <c r="F1061" s="2">
        <v>372.1</v>
      </c>
      <c r="G1061" s="2">
        <v>0</v>
      </c>
    </row>
    <row r="1062" spans="1:7">
      <c r="A1062" s="1">
        <v>10004896</v>
      </c>
      <c r="B1062" s="1" t="s">
        <v>3137</v>
      </c>
      <c r="C1062" s="1" t="s">
        <v>437</v>
      </c>
      <c r="D1062" s="2">
        <v>0</v>
      </c>
      <c r="E1062" s="2">
        <v>350</v>
      </c>
      <c r="F1062" s="2">
        <v>350</v>
      </c>
      <c r="G1062" s="2">
        <v>0</v>
      </c>
    </row>
    <row r="1063" spans="1:7">
      <c r="A1063" s="1">
        <v>10000013</v>
      </c>
      <c r="B1063" s="1" t="s">
        <v>3138</v>
      </c>
      <c r="C1063" s="1" t="s">
        <v>434</v>
      </c>
      <c r="D1063" s="2">
        <v>0</v>
      </c>
      <c r="E1063" s="2">
        <v>89704</v>
      </c>
      <c r="F1063" s="2">
        <v>119468</v>
      </c>
      <c r="G1063" s="2">
        <v>-29764</v>
      </c>
    </row>
    <row r="1064" spans="1:7">
      <c r="A1064" s="1">
        <v>10006832</v>
      </c>
      <c r="B1064" s="1" t="s">
        <v>3139</v>
      </c>
      <c r="C1064" s="1" t="s">
        <v>437</v>
      </c>
      <c r="D1064" s="2">
        <v>0</v>
      </c>
      <c r="E1064" s="2">
        <v>13929.37</v>
      </c>
      <c r="F1064" s="2">
        <v>15104.63</v>
      </c>
      <c r="G1064" s="2">
        <v>-1175.26</v>
      </c>
    </row>
    <row r="1065" spans="1:7">
      <c r="A1065" s="1">
        <v>10004917</v>
      </c>
      <c r="B1065" s="1" t="s">
        <v>3140</v>
      </c>
      <c r="C1065" s="1" t="s">
        <v>437</v>
      </c>
      <c r="D1065" s="2">
        <v>0</v>
      </c>
      <c r="E1065" s="2">
        <v>1850</v>
      </c>
      <c r="F1065" s="2">
        <v>1850</v>
      </c>
      <c r="G1065" s="2">
        <v>0</v>
      </c>
    </row>
    <row r="1066" spans="1:7">
      <c r="A1066" s="1">
        <v>10006946</v>
      </c>
      <c r="B1066" s="1" t="s">
        <v>3141</v>
      </c>
      <c r="C1066" s="1" t="s">
        <v>437</v>
      </c>
      <c r="D1066" s="2">
        <v>0</v>
      </c>
      <c r="E1066" s="2">
        <v>3656.54</v>
      </c>
      <c r="F1066" s="2">
        <v>3656.54</v>
      </c>
      <c r="G1066" s="2">
        <v>0</v>
      </c>
    </row>
    <row r="1067" spans="1:7">
      <c r="A1067" s="1">
        <v>10003045</v>
      </c>
      <c r="B1067" s="1" t="s">
        <v>3142</v>
      </c>
      <c r="C1067" s="1" t="s">
        <v>434</v>
      </c>
      <c r="D1067" s="2">
        <v>0</v>
      </c>
      <c r="E1067" s="2">
        <v>41832</v>
      </c>
      <c r="F1067" s="2">
        <v>41832</v>
      </c>
      <c r="G1067" s="2">
        <v>0</v>
      </c>
    </row>
    <row r="1068" spans="1:7">
      <c r="A1068" s="1">
        <v>10007806</v>
      </c>
      <c r="B1068" s="1" t="s">
        <v>3143</v>
      </c>
      <c r="C1068" s="1" t="s">
        <v>434</v>
      </c>
      <c r="D1068" s="2">
        <v>0</v>
      </c>
      <c r="E1068" s="2">
        <v>50</v>
      </c>
      <c r="F1068" s="2">
        <v>50</v>
      </c>
      <c r="G1068" s="2">
        <v>0</v>
      </c>
    </row>
    <row r="1069" spans="1:7">
      <c r="A1069" s="1">
        <v>10000068</v>
      </c>
      <c r="B1069" s="1" t="s">
        <v>3144</v>
      </c>
      <c r="C1069" s="1" t="s">
        <v>434</v>
      </c>
      <c r="D1069" s="2">
        <v>0</v>
      </c>
      <c r="E1069" s="2">
        <v>82.5</v>
      </c>
      <c r="F1069" s="2">
        <v>457.5</v>
      </c>
      <c r="G1069" s="2">
        <v>-375</v>
      </c>
    </row>
    <row r="1070" spans="1:7">
      <c r="A1070" s="1">
        <v>10003083</v>
      </c>
      <c r="B1070" s="1" t="s">
        <v>3145</v>
      </c>
      <c r="C1070" s="1" t="s">
        <v>437</v>
      </c>
      <c r="D1070" s="2">
        <v>0</v>
      </c>
      <c r="E1070" s="2">
        <v>450</v>
      </c>
      <c r="F1070" s="2">
        <v>450</v>
      </c>
      <c r="G1070" s="2">
        <v>0</v>
      </c>
    </row>
    <row r="1071" spans="1:7">
      <c r="A1071" s="1">
        <v>10007737</v>
      </c>
      <c r="B1071" s="1" t="s">
        <v>3146</v>
      </c>
      <c r="C1071" s="1" t="s">
        <v>437</v>
      </c>
      <c r="D1071" s="2">
        <v>0</v>
      </c>
      <c r="E1071" s="2">
        <v>200</v>
      </c>
      <c r="F1071" s="2">
        <v>200</v>
      </c>
      <c r="G1071" s="2">
        <v>0</v>
      </c>
    </row>
    <row r="1072" spans="1:7">
      <c r="A1072" s="1">
        <v>10003881</v>
      </c>
      <c r="B1072" s="1" t="s">
        <v>3147</v>
      </c>
      <c r="C1072" s="1" t="s">
        <v>437</v>
      </c>
      <c r="D1072" s="2">
        <v>0</v>
      </c>
      <c r="E1072" s="2">
        <v>220</v>
      </c>
      <c r="F1072" s="2">
        <v>220</v>
      </c>
      <c r="G1072" s="2">
        <v>0</v>
      </c>
    </row>
    <row r="1073" spans="1:7">
      <c r="A1073" s="1">
        <v>10007775</v>
      </c>
      <c r="B1073" s="1" t="s">
        <v>3148</v>
      </c>
      <c r="C1073" s="1" t="s">
        <v>437</v>
      </c>
      <c r="D1073" s="2">
        <v>0</v>
      </c>
      <c r="E1073" s="2">
        <v>230.24</v>
      </c>
      <c r="F1073" s="2">
        <v>230.24</v>
      </c>
      <c r="G1073" s="2">
        <v>0</v>
      </c>
    </row>
    <row r="1074" spans="1:7">
      <c r="A1074" s="1">
        <v>10007935</v>
      </c>
      <c r="B1074" s="1" t="s">
        <v>3149</v>
      </c>
      <c r="C1074" s="1" t="s">
        <v>434</v>
      </c>
      <c r="D1074" s="2">
        <v>-84</v>
      </c>
      <c r="E1074" s="2">
        <v>0</v>
      </c>
      <c r="F1074" s="2">
        <v>0</v>
      </c>
      <c r="G1074" s="2">
        <v>-84</v>
      </c>
    </row>
    <row r="1075" spans="1:7">
      <c r="A1075" s="1">
        <v>10004497</v>
      </c>
      <c r="B1075" s="1" t="s">
        <v>3150</v>
      </c>
      <c r="C1075" s="1" t="s">
        <v>437</v>
      </c>
      <c r="D1075" s="2">
        <v>0</v>
      </c>
      <c r="E1075" s="2">
        <v>1186</v>
      </c>
      <c r="F1075" s="2">
        <v>1186</v>
      </c>
      <c r="G1075" s="2">
        <v>0</v>
      </c>
    </row>
    <row r="1076" spans="1:7">
      <c r="A1076" s="1">
        <v>10004916</v>
      </c>
      <c r="B1076" s="1" t="s">
        <v>3151</v>
      </c>
      <c r="C1076" s="1" t="s">
        <v>437</v>
      </c>
      <c r="D1076" s="2">
        <v>0</v>
      </c>
      <c r="E1076" s="2">
        <v>620</v>
      </c>
      <c r="F1076" s="2">
        <v>620</v>
      </c>
      <c r="G1076" s="2">
        <v>0</v>
      </c>
    </row>
    <row r="1077" spans="1:7">
      <c r="A1077" s="1">
        <v>10000026</v>
      </c>
      <c r="B1077" s="1" t="s">
        <v>2622</v>
      </c>
      <c r="C1077" s="1" t="s">
        <v>434</v>
      </c>
      <c r="D1077" s="2">
        <v>-132897.09</v>
      </c>
      <c r="E1077" s="2">
        <v>587460.49</v>
      </c>
      <c r="F1077" s="2">
        <v>543196.88</v>
      </c>
      <c r="G1077" s="2">
        <v>-88633.48</v>
      </c>
    </row>
    <row r="1078" spans="1:7">
      <c r="A1078" s="1">
        <v>10007751</v>
      </c>
      <c r="B1078" s="1" t="s">
        <v>3152</v>
      </c>
      <c r="C1078" s="1" t="s">
        <v>437</v>
      </c>
      <c r="D1078" s="2">
        <v>0</v>
      </c>
      <c r="E1078" s="2">
        <v>1200</v>
      </c>
      <c r="F1078" s="2">
        <v>1200</v>
      </c>
      <c r="G1078" s="2">
        <v>0</v>
      </c>
    </row>
    <row r="1079" spans="1:7">
      <c r="A1079" s="1">
        <v>10006881</v>
      </c>
      <c r="B1079" s="1" t="s">
        <v>3153</v>
      </c>
      <c r="C1079" s="1" t="s">
        <v>434</v>
      </c>
      <c r="D1079" s="2">
        <v>0</v>
      </c>
      <c r="E1079" s="2">
        <v>250</v>
      </c>
      <c r="F1079" s="2">
        <v>250</v>
      </c>
      <c r="G1079" s="2">
        <v>0</v>
      </c>
    </row>
    <row r="1080" spans="1:7">
      <c r="A1080" s="1">
        <v>10005228</v>
      </c>
      <c r="B1080" s="1" t="s">
        <v>3154</v>
      </c>
      <c r="C1080" s="1" t="s">
        <v>437</v>
      </c>
      <c r="D1080" s="2">
        <v>0</v>
      </c>
      <c r="E1080" s="2">
        <v>12000</v>
      </c>
      <c r="F1080" s="2">
        <v>12000</v>
      </c>
      <c r="G1080" s="2">
        <v>0</v>
      </c>
    </row>
    <row r="1081" spans="1:7">
      <c r="A1081" s="1">
        <v>10002994</v>
      </c>
      <c r="B1081" s="1" t="s">
        <v>3155</v>
      </c>
      <c r="C1081" s="1" t="s">
        <v>434</v>
      </c>
      <c r="D1081" s="2">
        <v>-69694.06</v>
      </c>
      <c r="E1081" s="2">
        <v>178032.75</v>
      </c>
      <c r="F1081" s="2">
        <v>108338.69</v>
      </c>
      <c r="G1081" s="2">
        <v>0</v>
      </c>
    </row>
    <row r="1082" spans="1:7">
      <c r="A1082" s="1">
        <v>10005265</v>
      </c>
      <c r="B1082" s="1" t="s">
        <v>3156</v>
      </c>
      <c r="C1082" s="1" t="s">
        <v>437</v>
      </c>
      <c r="D1082" s="2">
        <v>0</v>
      </c>
      <c r="E1082" s="2">
        <v>605</v>
      </c>
      <c r="F1082" s="2">
        <v>605</v>
      </c>
      <c r="G1082" s="2">
        <v>0</v>
      </c>
    </row>
    <row r="1083" spans="1:7">
      <c r="A1083" s="1">
        <v>10005261</v>
      </c>
      <c r="B1083" s="1" t="s">
        <v>3157</v>
      </c>
      <c r="C1083" s="1" t="s">
        <v>437</v>
      </c>
      <c r="D1083" s="2">
        <v>0</v>
      </c>
      <c r="E1083" s="2">
        <v>3124</v>
      </c>
      <c r="F1083" s="2">
        <v>3124</v>
      </c>
      <c r="G1083" s="2">
        <v>0</v>
      </c>
    </row>
    <row r="1084" spans="1:7">
      <c r="A1084" s="1">
        <v>10007931</v>
      </c>
      <c r="B1084" s="1" t="s">
        <v>3158</v>
      </c>
      <c r="C1084" s="1" t="s">
        <v>434</v>
      </c>
      <c r="D1084" s="2">
        <v>-119.2</v>
      </c>
      <c r="E1084" s="2">
        <v>0</v>
      </c>
      <c r="F1084" s="2">
        <v>0</v>
      </c>
      <c r="G1084" s="2">
        <v>-119.2</v>
      </c>
    </row>
    <row r="1085" spans="1:7">
      <c r="A1085" s="1">
        <v>10005779</v>
      </c>
      <c r="B1085" s="1" t="s">
        <v>3159</v>
      </c>
      <c r="C1085" s="1" t="s">
        <v>437</v>
      </c>
      <c r="D1085" s="2">
        <v>0</v>
      </c>
      <c r="E1085" s="2">
        <v>2094</v>
      </c>
      <c r="F1085" s="2">
        <v>2094</v>
      </c>
      <c r="G1085" s="2">
        <v>0</v>
      </c>
    </row>
    <row r="1086" spans="1:7">
      <c r="A1086" s="1">
        <v>10005780</v>
      </c>
      <c r="B1086" s="1" t="s">
        <v>3160</v>
      </c>
      <c r="C1086" s="1" t="s">
        <v>437</v>
      </c>
      <c r="D1086" s="2">
        <v>0</v>
      </c>
      <c r="E1086" s="2">
        <v>1705</v>
      </c>
      <c r="F1086" s="2">
        <v>1705</v>
      </c>
      <c r="G1086" s="2">
        <v>0</v>
      </c>
    </row>
    <row r="1087" spans="1:7">
      <c r="A1087" s="1">
        <v>10003978</v>
      </c>
      <c r="B1087" s="1" t="s">
        <v>3161</v>
      </c>
      <c r="C1087" s="1" t="s">
        <v>437</v>
      </c>
      <c r="D1087" s="2">
        <v>0</v>
      </c>
      <c r="E1087" s="2">
        <v>7440</v>
      </c>
      <c r="F1087" s="2">
        <v>7440</v>
      </c>
      <c r="G1087" s="2">
        <v>0</v>
      </c>
    </row>
    <row r="1088" spans="1:7">
      <c r="A1088" s="1">
        <v>10007809</v>
      </c>
      <c r="B1088" s="1" t="s">
        <v>3162</v>
      </c>
      <c r="C1088" s="1" t="s">
        <v>434</v>
      </c>
      <c r="D1088" s="2">
        <v>0</v>
      </c>
      <c r="E1088" s="2">
        <v>51248.46</v>
      </c>
      <c r="F1088" s="2">
        <v>51248.46</v>
      </c>
      <c r="G1088" s="2">
        <v>0</v>
      </c>
    </row>
    <row r="1089" spans="1:7">
      <c r="A1089" s="1">
        <v>10004967</v>
      </c>
      <c r="B1089" s="1" t="s">
        <v>3163</v>
      </c>
      <c r="C1089" s="1" t="s">
        <v>437</v>
      </c>
      <c r="D1089" s="2">
        <v>0</v>
      </c>
      <c r="E1089" s="2">
        <v>9600</v>
      </c>
      <c r="F1089" s="2">
        <v>9600</v>
      </c>
      <c r="G1089" s="2">
        <v>0</v>
      </c>
    </row>
    <row r="1090" spans="1:7">
      <c r="A1090" s="1">
        <v>10004956</v>
      </c>
      <c r="B1090" s="1" t="s">
        <v>3164</v>
      </c>
      <c r="C1090" s="1" t="s">
        <v>437</v>
      </c>
      <c r="D1090" s="2">
        <v>0</v>
      </c>
      <c r="E1090" s="2">
        <v>1705</v>
      </c>
      <c r="F1090" s="2">
        <v>1705</v>
      </c>
      <c r="G1090" s="2">
        <v>0</v>
      </c>
    </row>
    <row r="1091" spans="1:7">
      <c r="A1091" s="1">
        <v>10003047</v>
      </c>
      <c r="B1091" s="1" t="s">
        <v>3165</v>
      </c>
      <c r="C1091" s="1" t="s">
        <v>434</v>
      </c>
      <c r="D1091" s="2">
        <v>0</v>
      </c>
      <c r="E1091" s="2">
        <v>1400</v>
      </c>
      <c r="F1091" s="2">
        <v>4400</v>
      </c>
      <c r="G1091" s="2">
        <v>-3000</v>
      </c>
    </row>
    <row r="1092" spans="1:7">
      <c r="A1092" s="1">
        <v>10004969</v>
      </c>
      <c r="B1092" s="1" t="s">
        <v>3166</v>
      </c>
      <c r="C1092" s="1" t="s">
        <v>437</v>
      </c>
      <c r="D1092" s="2">
        <v>0</v>
      </c>
      <c r="E1092" s="2">
        <v>10400</v>
      </c>
      <c r="F1092" s="2">
        <v>10400</v>
      </c>
      <c r="G1092" s="2">
        <v>0</v>
      </c>
    </row>
    <row r="1093" spans="1:7">
      <c r="A1093" s="1">
        <v>10004970</v>
      </c>
      <c r="B1093" s="1" t="s">
        <v>3167</v>
      </c>
      <c r="C1093" s="1" t="s">
        <v>437</v>
      </c>
      <c r="D1093" s="2">
        <v>0</v>
      </c>
      <c r="E1093" s="2">
        <v>1705</v>
      </c>
      <c r="F1093" s="2">
        <v>1705</v>
      </c>
      <c r="G1093" s="2">
        <v>0</v>
      </c>
    </row>
    <row r="1094" spans="1:7">
      <c r="A1094" s="1">
        <v>10007726</v>
      </c>
      <c r="B1094" s="1" t="s">
        <v>3168</v>
      </c>
      <c r="C1094" s="1" t="s">
        <v>437</v>
      </c>
      <c r="D1094" s="2">
        <v>0</v>
      </c>
      <c r="E1094" s="2">
        <v>150</v>
      </c>
      <c r="F1094" s="2">
        <v>150</v>
      </c>
      <c r="G1094" s="2">
        <v>0</v>
      </c>
    </row>
    <row r="1095" spans="1:7">
      <c r="A1095" s="1">
        <v>10002244</v>
      </c>
      <c r="B1095" s="1" t="s">
        <v>3169</v>
      </c>
      <c r="C1095" s="1" t="s">
        <v>434</v>
      </c>
      <c r="D1095" s="2">
        <v>0</v>
      </c>
      <c r="E1095" s="2">
        <v>40.799999999999997</v>
      </c>
      <c r="F1095" s="2">
        <v>1060.8</v>
      </c>
      <c r="G1095" s="2">
        <v>-1020</v>
      </c>
    </row>
    <row r="1096" spans="1:7">
      <c r="A1096" s="1">
        <v>10004982</v>
      </c>
      <c r="B1096" s="1" t="s">
        <v>3170</v>
      </c>
      <c r="C1096" s="1" t="s">
        <v>437</v>
      </c>
      <c r="D1096" s="2">
        <v>0</v>
      </c>
      <c r="E1096" s="2">
        <v>1650</v>
      </c>
      <c r="F1096" s="2">
        <v>1650</v>
      </c>
      <c r="G1096" s="2">
        <v>0</v>
      </c>
    </row>
    <row r="1097" spans="1:7">
      <c r="A1097" s="1">
        <v>10007514</v>
      </c>
      <c r="B1097" s="1" t="s">
        <v>3171</v>
      </c>
      <c r="C1097" s="1" t="s">
        <v>437</v>
      </c>
      <c r="D1097" s="2">
        <v>0</v>
      </c>
      <c r="E1097" s="2">
        <v>350</v>
      </c>
      <c r="F1097" s="2">
        <v>350</v>
      </c>
      <c r="G1097" s="2">
        <v>0</v>
      </c>
    </row>
    <row r="1098" spans="1:7">
      <c r="A1098" s="1">
        <v>10004998</v>
      </c>
      <c r="B1098" s="1" t="s">
        <v>3172</v>
      </c>
      <c r="C1098" s="1" t="s">
        <v>437</v>
      </c>
      <c r="D1098" s="2">
        <v>0</v>
      </c>
      <c r="E1098" s="2">
        <v>5726.27</v>
      </c>
      <c r="F1098" s="2">
        <v>5726.27</v>
      </c>
      <c r="G1098" s="2">
        <v>0</v>
      </c>
    </row>
    <row r="1099" spans="1:7">
      <c r="A1099" s="1">
        <v>10004991</v>
      </c>
      <c r="B1099" s="1" t="s">
        <v>3173</v>
      </c>
      <c r="C1099" s="1" t="s">
        <v>437</v>
      </c>
      <c r="D1099" s="2">
        <v>0</v>
      </c>
      <c r="E1099" s="2">
        <v>1975</v>
      </c>
      <c r="F1099" s="2">
        <v>1975</v>
      </c>
      <c r="G1099" s="2">
        <v>0</v>
      </c>
    </row>
    <row r="1100" spans="1:7">
      <c r="A1100" s="1">
        <v>10004988</v>
      </c>
      <c r="B1100" s="1" t="s">
        <v>3174</v>
      </c>
      <c r="C1100" s="1" t="s">
        <v>437</v>
      </c>
      <c r="D1100" s="2">
        <v>0</v>
      </c>
      <c r="E1100" s="2">
        <v>3950</v>
      </c>
      <c r="F1100" s="2">
        <v>3950</v>
      </c>
      <c r="G1100" s="2">
        <v>0</v>
      </c>
    </row>
    <row r="1101" spans="1:7">
      <c r="A1101" s="1">
        <v>10007513</v>
      </c>
      <c r="B1101" s="1" t="s">
        <v>3175</v>
      </c>
      <c r="C1101" s="1" t="s">
        <v>437</v>
      </c>
      <c r="D1101" s="2">
        <v>0</v>
      </c>
      <c r="E1101" s="2">
        <v>350</v>
      </c>
      <c r="F1101" s="2">
        <v>350</v>
      </c>
      <c r="G1101" s="2">
        <v>0</v>
      </c>
    </row>
    <row r="1102" spans="1:7">
      <c r="A1102" s="1">
        <v>10005002</v>
      </c>
      <c r="B1102" s="1" t="s">
        <v>3176</v>
      </c>
      <c r="C1102" s="1" t="s">
        <v>437</v>
      </c>
      <c r="D1102" s="2">
        <v>0</v>
      </c>
      <c r="E1102" s="2">
        <v>3300</v>
      </c>
      <c r="F1102" s="2">
        <v>3300</v>
      </c>
      <c r="G1102" s="2">
        <v>0</v>
      </c>
    </row>
    <row r="1103" spans="1:7">
      <c r="A1103" s="1">
        <v>10006876</v>
      </c>
      <c r="B1103" s="1" t="s">
        <v>3177</v>
      </c>
      <c r="C1103" s="1" t="s">
        <v>437</v>
      </c>
      <c r="D1103" s="2">
        <v>0</v>
      </c>
      <c r="E1103" s="2">
        <v>2000</v>
      </c>
      <c r="F1103" s="2">
        <v>2000</v>
      </c>
      <c r="G1103" s="2">
        <v>0</v>
      </c>
    </row>
    <row r="1104" spans="1:7">
      <c r="A1104" s="1">
        <v>10005020</v>
      </c>
      <c r="B1104" s="1" t="s">
        <v>3178</v>
      </c>
      <c r="C1104" s="1" t="s">
        <v>437</v>
      </c>
      <c r="D1104" s="2">
        <v>0</v>
      </c>
      <c r="E1104" s="2">
        <v>290.27</v>
      </c>
      <c r="F1104" s="2">
        <v>290.27</v>
      </c>
      <c r="G1104" s="2">
        <v>0</v>
      </c>
    </row>
    <row r="1105" spans="1:7">
      <c r="A1105" s="1">
        <v>10005046</v>
      </c>
      <c r="B1105" s="1" t="s">
        <v>2640</v>
      </c>
      <c r="C1105" s="1" t="s">
        <v>437</v>
      </c>
      <c r="D1105" s="2">
        <v>0</v>
      </c>
      <c r="E1105" s="2">
        <v>84</v>
      </c>
      <c r="F1105" s="2">
        <v>84</v>
      </c>
      <c r="G1105" s="2">
        <v>0</v>
      </c>
    </row>
    <row r="1106" spans="1:7">
      <c r="A1106" s="1">
        <v>10005045</v>
      </c>
      <c r="B1106" s="1" t="s">
        <v>3179</v>
      </c>
      <c r="C1106" s="1" t="s">
        <v>437</v>
      </c>
      <c r="D1106" s="2">
        <v>0</v>
      </c>
      <c r="E1106" s="2">
        <v>295.91000000000003</v>
      </c>
      <c r="F1106" s="2">
        <v>295.91000000000003</v>
      </c>
      <c r="G1106" s="2">
        <v>0</v>
      </c>
    </row>
    <row r="1107" spans="1:7">
      <c r="A1107" s="1">
        <v>10005053</v>
      </c>
      <c r="B1107" s="1" t="s">
        <v>3180</v>
      </c>
      <c r="C1107" s="1" t="s">
        <v>437</v>
      </c>
      <c r="D1107" s="2">
        <v>0</v>
      </c>
      <c r="E1107" s="2">
        <v>300</v>
      </c>
      <c r="F1107" s="2">
        <v>300</v>
      </c>
      <c r="G1107" s="2">
        <v>0</v>
      </c>
    </row>
    <row r="1108" spans="1:7">
      <c r="A1108" s="1">
        <v>10003035</v>
      </c>
      <c r="B1108" s="1" t="s">
        <v>3181</v>
      </c>
      <c r="C1108" s="1" t="s">
        <v>565</v>
      </c>
      <c r="D1108" s="2">
        <v>0</v>
      </c>
      <c r="E1108" s="2">
        <v>9400</v>
      </c>
      <c r="F1108" s="2">
        <v>9400</v>
      </c>
      <c r="G1108" s="2">
        <v>0</v>
      </c>
    </row>
    <row r="1109" spans="1:7">
      <c r="A1109" s="1">
        <v>10005055</v>
      </c>
      <c r="B1109" s="1" t="s">
        <v>3182</v>
      </c>
      <c r="C1109" s="1" t="s">
        <v>437</v>
      </c>
      <c r="D1109" s="2">
        <v>0</v>
      </c>
      <c r="E1109" s="2">
        <v>3410</v>
      </c>
      <c r="F1109" s="2">
        <v>3410</v>
      </c>
      <c r="G1109" s="2">
        <v>0</v>
      </c>
    </row>
    <row r="1110" spans="1:7">
      <c r="A1110" s="1">
        <v>10005054</v>
      </c>
      <c r="B1110" s="1" t="s">
        <v>3183</v>
      </c>
      <c r="C1110" s="1" t="s">
        <v>437</v>
      </c>
      <c r="D1110" s="2">
        <v>0</v>
      </c>
      <c r="E1110" s="2">
        <v>2750</v>
      </c>
      <c r="F1110" s="2">
        <v>2750</v>
      </c>
      <c r="G1110" s="2">
        <v>0</v>
      </c>
    </row>
    <row r="1111" spans="1:7">
      <c r="A1111" s="1">
        <v>10005035</v>
      </c>
      <c r="B1111" s="1" t="s">
        <v>3184</v>
      </c>
      <c r="C1111" s="1" t="s">
        <v>437</v>
      </c>
      <c r="D1111" s="2">
        <v>0</v>
      </c>
      <c r="E1111" s="2">
        <v>1705</v>
      </c>
      <c r="F1111" s="2">
        <v>1705</v>
      </c>
      <c r="G1111" s="2">
        <v>0</v>
      </c>
    </row>
    <row r="1112" spans="1:7">
      <c r="A1112" s="1">
        <v>10005064</v>
      </c>
      <c r="B1112" s="1" t="s">
        <v>3185</v>
      </c>
      <c r="C1112" s="1" t="s">
        <v>437</v>
      </c>
      <c r="D1112" s="2">
        <v>0</v>
      </c>
      <c r="E1112" s="2">
        <v>680</v>
      </c>
      <c r="F1112" s="2">
        <v>680</v>
      </c>
      <c r="G1112" s="2">
        <v>0</v>
      </c>
    </row>
    <row r="1113" spans="1:7">
      <c r="A1113" s="1">
        <v>10005078</v>
      </c>
      <c r="B1113" s="1" t="s">
        <v>3186</v>
      </c>
      <c r="C1113" s="1" t="s">
        <v>437</v>
      </c>
      <c r="D1113" s="2">
        <v>0</v>
      </c>
      <c r="E1113" s="2">
        <v>300</v>
      </c>
      <c r="F1113" s="2">
        <v>300</v>
      </c>
      <c r="G1113" s="2">
        <v>0</v>
      </c>
    </row>
    <row r="1114" spans="1:7">
      <c r="A1114" s="1">
        <v>10005083</v>
      </c>
      <c r="B1114" s="1" t="s">
        <v>3187</v>
      </c>
      <c r="C1114" s="1" t="s">
        <v>437</v>
      </c>
      <c r="D1114" s="2">
        <v>0</v>
      </c>
      <c r="E1114" s="2">
        <v>2585</v>
      </c>
      <c r="F1114" s="2">
        <v>2585</v>
      </c>
      <c r="G1114" s="2">
        <v>0</v>
      </c>
    </row>
    <row r="1115" spans="1:7">
      <c r="A1115" s="1">
        <v>10007606</v>
      </c>
      <c r="B1115" s="1" t="s">
        <v>3188</v>
      </c>
      <c r="C1115" s="1" t="s">
        <v>437</v>
      </c>
      <c r="D1115" s="2">
        <v>0</v>
      </c>
      <c r="E1115" s="2">
        <v>220</v>
      </c>
      <c r="F1115" s="2">
        <v>220</v>
      </c>
      <c r="G1115" s="2">
        <v>0</v>
      </c>
    </row>
    <row r="1116" spans="1:7">
      <c r="A1116" s="1">
        <v>10005085</v>
      </c>
      <c r="B1116" s="1" t="s">
        <v>3189</v>
      </c>
      <c r="C1116" s="1" t="s">
        <v>437</v>
      </c>
      <c r="D1116" s="2">
        <v>0</v>
      </c>
      <c r="E1116" s="2">
        <v>3245</v>
      </c>
      <c r="F1116" s="2">
        <v>3245</v>
      </c>
      <c r="G1116" s="2">
        <v>0</v>
      </c>
    </row>
    <row r="1117" spans="1:7">
      <c r="A1117" s="1">
        <v>10007479</v>
      </c>
      <c r="B1117" s="1" t="s">
        <v>3190</v>
      </c>
      <c r="C1117" s="1" t="s">
        <v>437</v>
      </c>
      <c r="D1117" s="2">
        <v>0</v>
      </c>
      <c r="E1117" s="2">
        <v>350.88</v>
      </c>
      <c r="F1117" s="2">
        <v>350.88</v>
      </c>
      <c r="G1117" s="2">
        <v>0</v>
      </c>
    </row>
    <row r="1118" spans="1:7">
      <c r="A1118" s="1">
        <v>10002258</v>
      </c>
      <c r="B1118" s="1" t="s">
        <v>3191</v>
      </c>
      <c r="C1118" s="1" t="s">
        <v>445</v>
      </c>
      <c r="D1118" s="2">
        <v>0</v>
      </c>
      <c r="E1118" s="2">
        <v>1500</v>
      </c>
      <c r="F1118" s="2">
        <v>1500</v>
      </c>
      <c r="G1118" s="2">
        <v>0</v>
      </c>
    </row>
    <row r="1119" spans="1:7">
      <c r="A1119" s="1">
        <v>10005141</v>
      </c>
      <c r="B1119" s="1" t="s">
        <v>3192</v>
      </c>
      <c r="C1119" s="1" t="s">
        <v>437</v>
      </c>
      <c r="D1119" s="2">
        <v>0</v>
      </c>
      <c r="E1119" s="2">
        <v>10000</v>
      </c>
      <c r="F1119" s="2">
        <v>10000</v>
      </c>
      <c r="G1119" s="2">
        <v>0</v>
      </c>
    </row>
    <row r="1120" spans="1:7">
      <c r="A1120" s="1">
        <v>10005144</v>
      </c>
      <c r="B1120" s="1" t="s">
        <v>3193</v>
      </c>
      <c r="C1120" s="1" t="s">
        <v>437</v>
      </c>
      <c r="D1120" s="2">
        <v>0</v>
      </c>
      <c r="E1120" s="2">
        <v>1401</v>
      </c>
      <c r="F1120" s="2">
        <v>1401</v>
      </c>
      <c r="G1120" s="2">
        <v>0</v>
      </c>
    </row>
    <row r="1121" spans="1:7">
      <c r="A1121" s="1">
        <v>10005147</v>
      </c>
      <c r="B1121" s="1" t="s">
        <v>3194</v>
      </c>
      <c r="C1121" s="1" t="s">
        <v>437</v>
      </c>
      <c r="D1121" s="2">
        <v>0</v>
      </c>
      <c r="E1121" s="2">
        <v>200</v>
      </c>
      <c r="F1121" s="2">
        <v>200</v>
      </c>
      <c r="G1121" s="2">
        <v>0</v>
      </c>
    </row>
    <row r="1122" spans="1:7">
      <c r="A1122" s="1">
        <v>10005148</v>
      </c>
      <c r="B1122" s="1" t="s">
        <v>3195</v>
      </c>
      <c r="C1122" s="1" t="s">
        <v>437</v>
      </c>
      <c r="D1122" s="2">
        <v>0</v>
      </c>
      <c r="E1122" s="2">
        <v>968</v>
      </c>
      <c r="F1122" s="2">
        <v>968</v>
      </c>
      <c r="G1122" s="2">
        <v>0</v>
      </c>
    </row>
    <row r="1123" spans="1:7">
      <c r="A1123" s="1">
        <v>10007305</v>
      </c>
      <c r="B1123" s="1" t="s">
        <v>3196</v>
      </c>
      <c r="C1123" s="1" t="s">
        <v>437</v>
      </c>
      <c r="D1123" s="2">
        <v>0</v>
      </c>
      <c r="E1123" s="2">
        <v>1000</v>
      </c>
      <c r="F1123" s="2">
        <v>1000</v>
      </c>
      <c r="G1123" s="2">
        <v>0</v>
      </c>
    </row>
    <row r="1124" spans="1:7">
      <c r="A1124" s="1">
        <v>10005152</v>
      </c>
      <c r="B1124" s="1" t="s">
        <v>3197</v>
      </c>
      <c r="C1124" s="1" t="s">
        <v>437</v>
      </c>
      <c r="D1124" s="2">
        <v>0</v>
      </c>
      <c r="E1124" s="2">
        <v>1235</v>
      </c>
      <c r="F1124" s="2">
        <v>1235</v>
      </c>
      <c r="G1124" s="2">
        <v>0</v>
      </c>
    </row>
    <row r="1125" spans="1:7">
      <c r="A1125" s="1">
        <v>10005155</v>
      </c>
      <c r="B1125" s="1" t="s">
        <v>3198</v>
      </c>
      <c r="C1125" s="1" t="s">
        <v>437</v>
      </c>
      <c r="D1125" s="2">
        <v>0</v>
      </c>
      <c r="E1125" s="2">
        <v>310</v>
      </c>
      <c r="F1125" s="2">
        <v>310</v>
      </c>
      <c r="G1125" s="2">
        <v>0</v>
      </c>
    </row>
    <row r="1126" spans="1:7">
      <c r="A1126" s="1">
        <v>10004958</v>
      </c>
      <c r="B1126" s="1" t="s">
        <v>3199</v>
      </c>
      <c r="C1126" s="1" t="s">
        <v>437</v>
      </c>
      <c r="D1126" s="2">
        <v>0</v>
      </c>
      <c r="E1126" s="2">
        <v>7700</v>
      </c>
      <c r="F1126" s="2">
        <v>7700</v>
      </c>
      <c r="G1126" s="2">
        <v>0</v>
      </c>
    </row>
    <row r="1127" spans="1:7">
      <c r="A1127" s="1">
        <v>10004984</v>
      </c>
      <c r="B1127" s="1" t="s">
        <v>3200</v>
      </c>
      <c r="C1127" s="1" t="s">
        <v>437</v>
      </c>
      <c r="D1127" s="2">
        <v>0</v>
      </c>
      <c r="E1127" s="2">
        <v>495</v>
      </c>
      <c r="F1127" s="2">
        <v>495</v>
      </c>
      <c r="G1127" s="2">
        <v>0</v>
      </c>
    </row>
    <row r="1128" spans="1:7">
      <c r="A1128" s="1">
        <v>10006977</v>
      </c>
      <c r="B1128" s="1" t="s">
        <v>3201</v>
      </c>
      <c r="C1128" s="1" t="s">
        <v>437</v>
      </c>
      <c r="D1128" s="2">
        <v>0</v>
      </c>
      <c r="E1128" s="2">
        <v>1200</v>
      </c>
      <c r="F1128" s="2">
        <v>1200</v>
      </c>
      <c r="G1128" s="2">
        <v>0</v>
      </c>
    </row>
    <row r="1129" spans="1:7">
      <c r="A1129" s="1">
        <v>10005008</v>
      </c>
      <c r="B1129" s="1" t="s">
        <v>3202</v>
      </c>
      <c r="C1129" s="1" t="s">
        <v>437</v>
      </c>
      <c r="D1129" s="2">
        <v>0</v>
      </c>
      <c r="E1129" s="2">
        <v>2453</v>
      </c>
      <c r="F1129" s="2">
        <v>2453</v>
      </c>
      <c r="G1129" s="2">
        <v>0</v>
      </c>
    </row>
    <row r="1130" spans="1:7">
      <c r="A1130" s="1">
        <v>10005012</v>
      </c>
      <c r="B1130" s="1" t="s">
        <v>3203</v>
      </c>
      <c r="C1130" s="1" t="s">
        <v>437</v>
      </c>
      <c r="D1130" s="2">
        <v>0</v>
      </c>
      <c r="E1130" s="2">
        <v>3076</v>
      </c>
      <c r="F1130" s="2">
        <v>3076</v>
      </c>
      <c r="G1130" s="2">
        <v>0</v>
      </c>
    </row>
    <row r="1131" spans="1:7">
      <c r="A1131" s="1">
        <v>10005016</v>
      </c>
      <c r="B1131" s="1" t="s">
        <v>3204</v>
      </c>
      <c r="C1131" s="1" t="s">
        <v>437</v>
      </c>
      <c r="D1131" s="2">
        <v>0</v>
      </c>
      <c r="E1131" s="2">
        <v>731.84</v>
      </c>
      <c r="F1131" s="2">
        <v>731.84</v>
      </c>
      <c r="G1131" s="2">
        <v>0</v>
      </c>
    </row>
    <row r="1132" spans="1:7">
      <c r="A1132" s="1">
        <v>10005015</v>
      </c>
      <c r="B1132" s="1" t="s">
        <v>3205</v>
      </c>
      <c r="C1132" s="1" t="s">
        <v>437</v>
      </c>
      <c r="D1132" s="2">
        <v>0</v>
      </c>
      <c r="E1132" s="2">
        <v>5726.27</v>
      </c>
      <c r="F1132" s="2">
        <v>5726.27</v>
      </c>
      <c r="G1132" s="2">
        <v>0</v>
      </c>
    </row>
    <row r="1133" spans="1:7">
      <c r="A1133" s="1">
        <v>10005033</v>
      </c>
      <c r="B1133" s="1" t="s">
        <v>3206</v>
      </c>
      <c r="C1133" s="1" t="s">
        <v>437</v>
      </c>
      <c r="D1133" s="2">
        <v>0</v>
      </c>
      <c r="E1133" s="2">
        <v>2750</v>
      </c>
      <c r="F1133" s="2">
        <v>2750</v>
      </c>
      <c r="G1133" s="2">
        <v>0</v>
      </c>
    </row>
    <row r="1134" spans="1:7">
      <c r="A1134" s="1">
        <v>10005048</v>
      </c>
      <c r="B1134" s="1" t="s">
        <v>3207</v>
      </c>
      <c r="C1134" s="1" t="s">
        <v>437</v>
      </c>
      <c r="D1134" s="2">
        <v>0</v>
      </c>
      <c r="E1134" s="2">
        <v>8900</v>
      </c>
      <c r="F1134" s="2">
        <v>8900</v>
      </c>
      <c r="G1134" s="2">
        <v>0</v>
      </c>
    </row>
    <row r="1135" spans="1:7">
      <c r="A1135" s="1">
        <v>10005067</v>
      </c>
      <c r="B1135" s="1" t="s">
        <v>3208</v>
      </c>
      <c r="C1135" s="1" t="s">
        <v>437</v>
      </c>
      <c r="D1135" s="2">
        <v>0</v>
      </c>
      <c r="E1135" s="2">
        <v>2797</v>
      </c>
      <c r="F1135" s="2">
        <v>2797</v>
      </c>
      <c r="G1135" s="2">
        <v>0</v>
      </c>
    </row>
    <row r="1136" spans="1:7">
      <c r="A1136" s="1">
        <v>10005069</v>
      </c>
      <c r="B1136" s="1" t="s">
        <v>3209</v>
      </c>
      <c r="C1136" s="1" t="s">
        <v>437</v>
      </c>
      <c r="D1136" s="2">
        <v>0</v>
      </c>
      <c r="E1136" s="2">
        <v>200</v>
      </c>
      <c r="F1136" s="2">
        <v>200</v>
      </c>
      <c r="G1136" s="2">
        <v>0</v>
      </c>
    </row>
    <row r="1137" spans="1:7">
      <c r="A1137" s="1">
        <v>10005072</v>
      </c>
      <c r="B1137" s="1" t="s">
        <v>3210</v>
      </c>
      <c r="C1137" s="1" t="s">
        <v>437</v>
      </c>
      <c r="D1137" s="2">
        <v>0</v>
      </c>
      <c r="E1137" s="2">
        <v>680</v>
      </c>
      <c r="F1137" s="2">
        <v>680</v>
      </c>
      <c r="G1137" s="2">
        <v>0</v>
      </c>
    </row>
    <row r="1138" spans="1:7">
      <c r="A1138" s="1">
        <v>10005096</v>
      </c>
      <c r="B1138" s="1" t="s">
        <v>3211</v>
      </c>
      <c r="C1138" s="1" t="s">
        <v>437</v>
      </c>
      <c r="D1138" s="2">
        <v>0</v>
      </c>
      <c r="E1138" s="2">
        <v>1650</v>
      </c>
      <c r="F1138" s="2">
        <v>1650</v>
      </c>
      <c r="G1138" s="2">
        <v>0</v>
      </c>
    </row>
    <row r="1139" spans="1:7">
      <c r="A1139" s="1">
        <v>10005089</v>
      </c>
      <c r="B1139" s="1" t="s">
        <v>3212</v>
      </c>
      <c r="C1139" s="1" t="s">
        <v>437</v>
      </c>
      <c r="D1139" s="2">
        <v>0</v>
      </c>
      <c r="E1139" s="2">
        <v>1272</v>
      </c>
      <c r="F1139" s="2">
        <v>1272</v>
      </c>
      <c r="G1139" s="2">
        <v>0</v>
      </c>
    </row>
    <row r="1140" spans="1:7">
      <c r="A1140" s="1">
        <v>10005091</v>
      </c>
      <c r="B1140" s="1" t="s">
        <v>3213</v>
      </c>
      <c r="C1140" s="1" t="s">
        <v>437</v>
      </c>
      <c r="D1140" s="2">
        <v>0</v>
      </c>
      <c r="E1140" s="2">
        <v>450</v>
      </c>
      <c r="F1140" s="2">
        <v>450</v>
      </c>
      <c r="G1140" s="2">
        <v>0</v>
      </c>
    </row>
    <row r="1141" spans="1:7">
      <c r="A1141" s="1">
        <v>10005107</v>
      </c>
      <c r="B1141" s="1" t="s">
        <v>3214</v>
      </c>
      <c r="C1141" s="1" t="s">
        <v>437</v>
      </c>
      <c r="D1141" s="2">
        <v>0</v>
      </c>
      <c r="E1141" s="2">
        <v>465</v>
      </c>
      <c r="F1141" s="2">
        <v>465</v>
      </c>
      <c r="G1141" s="2">
        <v>0</v>
      </c>
    </row>
    <row r="1142" spans="1:7">
      <c r="A1142" s="1">
        <v>10005124</v>
      </c>
      <c r="B1142" s="1" t="s">
        <v>3215</v>
      </c>
      <c r="C1142" s="1" t="s">
        <v>437</v>
      </c>
      <c r="D1142" s="2">
        <v>0</v>
      </c>
      <c r="E1142" s="2">
        <v>1550</v>
      </c>
      <c r="F1142" s="2">
        <v>1395</v>
      </c>
      <c r="G1142" s="2">
        <v>155</v>
      </c>
    </row>
    <row r="1143" spans="1:7">
      <c r="A1143" s="1">
        <v>10005097</v>
      </c>
      <c r="B1143" s="1" t="s">
        <v>3216</v>
      </c>
      <c r="C1143" s="1" t="s">
        <v>437</v>
      </c>
      <c r="D1143" s="2">
        <v>0</v>
      </c>
      <c r="E1143" s="2">
        <v>2140</v>
      </c>
      <c r="F1143" s="2">
        <v>2140</v>
      </c>
      <c r="G1143" s="2">
        <v>0</v>
      </c>
    </row>
    <row r="1144" spans="1:7">
      <c r="A1144" s="1">
        <v>10005134</v>
      </c>
      <c r="B1144" s="1" t="s">
        <v>3217</v>
      </c>
      <c r="C1144" s="1" t="s">
        <v>437</v>
      </c>
      <c r="D1144" s="2">
        <v>0</v>
      </c>
      <c r="E1144" s="2">
        <v>511.17</v>
      </c>
      <c r="F1144" s="2">
        <v>511.17</v>
      </c>
      <c r="G1144" s="2">
        <v>0</v>
      </c>
    </row>
    <row r="1145" spans="1:7">
      <c r="A1145" s="1">
        <v>10005135</v>
      </c>
      <c r="B1145" s="1" t="s">
        <v>3218</v>
      </c>
      <c r="C1145" s="1" t="s">
        <v>437</v>
      </c>
      <c r="D1145" s="2">
        <v>0</v>
      </c>
      <c r="E1145" s="2">
        <v>2000</v>
      </c>
      <c r="F1145" s="2">
        <v>2000</v>
      </c>
      <c r="G1145" s="2">
        <v>0</v>
      </c>
    </row>
    <row r="1146" spans="1:7">
      <c r="A1146" s="1">
        <v>10005159</v>
      </c>
      <c r="B1146" s="1" t="s">
        <v>3219</v>
      </c>
      <c r="C1146" s="1" t="s">
        <v>437</v>
      </c>
      <c r="D1146" s="2">
        <v>0</v>
      </c>
      <c r="E1146" s="2">
        <v>2200</v>
      </c>
      <c r="F1146" s="2">
        <v>2200</v>
      </c>
      <c r="G1146" s="2">
        <v>0</v>
      </c>
    </row>
    <row r="1147" spans="1:7">
      <c r="A1147" s="1">
        <v>10005166</v>
      </c>
      <c r="B1147" s="1" t="s">
        <v>2668</v>
      </c>
      <c r="C1147" s="1" t="s">
        <v>437</v>
      </c>
      <c r="D1147" s="2">
        <v>0</v>
      </c>
      <c r="E1147" s="2">
        <v>310</v>
      </c>
      <c r="F1147" s="2">
        <v>310</v>
      </c>
      <c r="G1147" s="2">
        <v>0</v>
      </c>
    </row>
    <row r="1148" spans="1:7">
      <c r="A1148" s="1">
        <v>10000019</v>
      </c>
      <c r="B1148" s="1" t="s">
        <v>3220</v>
      </c>
      <c r="C1148" s="1" t="s">
        <v>565</v>
      </c>
      <c r="D1148" s="2">
        <v>0</v>
      </c>
      <c r="E1148" s="2">
        <v>27501.43</v>
      </c>
      <c r="F1148" s="2">
        <v>32501.69</v>
      </c>
      <c r="G1148" s="2">
        <v>-5000.26</v>
      </c>
    </row>
    <row r="1149" spans="1:7">
      <c r="A1149" s="1">
        <v>10004963</v>
      </c>
      <c r="B1149" s="1" t="s">
        <v>3221</v>
      </c>
      <c r="C1149" s="1" t="s">
        <v>437</v>
      </c>
      <c r="D1149" s="2">
        <v>0</v>
      </c>
      <c r="E1149" s="2">
        <v>8400</v>
      </c>
      <c r="F1149" s="2">
        <v>8400</v>
      </c>
      <c r="G1149" s="2">
        <v>0</v>
      </c>
    </row>
    <row r="1150" spans="1:7">
      <c r="A1150" s="1">
        <v>10004965</v>
      </c>
      <c r="B1150" s="1" t="s">
        <v>3222</v>
      </c>
      <c r="C1150" s="1" t="s">
        <v>437</v>
      </c>
      <c r="D1150" s="2">
        <v>0</v>
      </c>
      <c r="E1150" s="2">
        <v>3510</v>
      </c>
      <c r="F1150" s="2">
        <v>3510</v>
      </c>
      <c r="G1150" s="2">
        <v>0</v>
      </c>
    </row>
    <row r="1151" spans="1:7">
      <c r="A1151" s="1">
        <v>10000050</v>
      </c>
      <c r="B1151" s="1" t="s">
        <v>3223</v>
      </c>
      <c r="C1151" s="1" t="s">
        <v>434</v>
      </c>
      <c r="D1151" s="2">
        <v>-444.8</v>
      </c>
      <c r="E1151" s="2">
        <v>5411.4</v>
      </c>
      <c r="F1151" s="2">
        <v>5411.4</v>
      </c>
      <c r="G1151" s="2">
        <v>-444.8</v>
      </c>
    </row>
    <row r="1152" spans="1:7">
      <c r="A1152" s="1">
        <v>10004966</v>
      </c>
      <c r="B1152" s="1" t="s">
        <v>3224</v>
      </c>
      <c r="C1152" s="1" t="s">
        <v>437</v>
      </c>
      <c r="D1152" s="2">
        <v>0</v>
      </c>
      <c r="E1152" s="2">
        <v>2862</v>
      </c>
      <c r="F1152" s="2">
        <v>2862</v>
      </c>
      <c r="G1152" s="2">
        <v>0</v>
      </c>
    </row>
    <row r="1153" spans="1:7">
      <c r="A1153" s="1">
        <v>10007430</v>
      </c>
      <c r="B1153" s="1" t="s">
        <v>3225</v>
      </c>
      <c r="C1153" s="1" t="s">
        <v>437</v>
      </c>
      <c r="D1153" s="2">
        <v>0</v>
      </c>
      <c r="E1153" s="2">
        <v>350</v>
      </c>
      <c r="F1153" s="2">
        <v>350</v>
      </c>
      <c r="G1153" s="2">
        <v>0</v>
      </c>
    </row>
    <row r="1154" spans="1:7">
      <c r="A1154" s="1">
        <v>10005092</v>
      </c>
      <c r="B1154" s="1" t="s">
        <v>3226</v>
      </c>
      <c r="C1154" s="1" t="s">
        <v>437</v>
      </c>
      <c r="D1154" s="2">
        <v>0</v>
      </c>
      <c r="E1154" s="2">
        <v>858</v>
      </c>
      <c r="F1154" s="2">
        <v>858</v>
      </c>
      <c r="G1154" s="2">
        <v>0</v>
      </c>
    </row>
    <row r="1155" spans="1:7">
      <c r="A1155" s="1">
        <v>10007444</v>
      </c>
      <c r="B1155" s="1" t="s">
        <v>3227</v>
      </c>
      <c r="C1155" s="1" t="s">
        <v>437</v>
      </c>
      <c r="D1155" s="2">
        <v>0</v>
      </c>
      <c r="E1155" s="2">
        <v>2000</v>
      </c>
      <c r="F1155" s="2">
        <v>2000</v>
      </c>
      <c r="G1155" s="2">
        <v>0</v>
      </c>
    </row>
    <row r="1156" spans="1:7">
      <c r="A1156" s="1">
        <v>10005099</v>
      </c>
      <c r="B1156" s="1" t="s">
        <v>3228</v>
      </c>
      <c r="C1156" s="1" t="s">
        <v>437</v>
      </c>
      <c r="D1156" s="2">
        <v>0</v>
      </c>
      <c r="E1156" s="2">
        <v>3720</v>
      </c>
      <c r="F1156" s="2">
        <v>3720</v>
      </c>
      <c r="G1156" s="2">
        <v>0</v>
      </c>
    </row>
    <row r="1157" spans="1:7">
      <c r="A1157" s="1">
        <v>10005098</v>
      </c>
      <c r="B1157" s="1" t="s">
        <v>3229</v>
      </c>
      <c r="C1157" s="1" t="s">
        <v>437</v>
      </c>
      <c r="D1157" s="2">
        <v>0</v>
      </c>
      <c r="E1157" s="2">
        <v>1440</v>
      </c>
      <c r="F1157" s="2">
        <v>1440</v>
      </c>
      <c r="G1157" s="2">
        <v>0</v>
      </c>
    </row>
    <row r="1158" spans="1:7">
      <c r="A1158" s="1">
        <v>10005112</v>
      </c>
      <c r="B1158" s="1" t="s">
        <v>3230</v>
      </c>
      <c r="C1158" s="1" t="s">
        <v>437</v>
      </c>
      <c r="D1158" s="2">
        <v>0</v>
      </c>
      <c r="E1158" s="2">
        <v>840</v>
      </c>
      <c r="F1158" s="2">
        <v>840</v>
      </c>
      <c r="G1158" s="2">
        <v>0</v>
      </c>
    </row>
    <row r="1159" spans="1:7">
      <c r="A1159" s="1">
        <v>10005119</v>
      </c>
      <c r="B1159" s="1" t="s">
        <v>3231</v>
      </c>
      <c r="C1159" s="1" t="s">
        <v>437</v>
      </c>
      <c r="D1159" s="2">
        <v>0</v>
      </c>
      <c r="E1159" s="2">
        <v>1500</v>
      </c>
      <c r="F1159" s="2">
        <v>1500</v>
      </c>
      <c r="G1159" s="2">
        <v>0</v>
      </c>
    </row>
    <row r="1160" spans="1:7">
      <c r="A1160" s="1">
        <v>10007671</v>
      </c>
      <c r="B1160" s="1" t="s">
        <v>3232</v>
      </c>
      <c r="C1160" s="1" t="s">
        <v>437</v>
      </c>
      <c r="D1160" s="2">
        <v>0</v>
      </c>
      <c r="E1160" s="2">
        <v>310</v>
      </c>
      <c r="F1160" s="2">
        <v>310</v>
      </c>
      <c r="G1160" s="2">
        <v>0</v>
      </c>
    </row>
    <row r="1161" spans="1:7">
      <c r="A1161" s="1">
        <v>10005167</v>
      </c>
      <c r="B1161" s="1" t="s">
        <v>3233</v>
      </c>
      <c r="C1161" s="1" t="s">
        <v>437</v>
      </c>
      <c r="D1161" s="2">
        <v>0</v>
      </c>
      <c r="E1161" s="2">
        <v>3410</v>
      </c>
      <c r="F1161" s="2">
        <v>3410</v>
      </c>
      <c r="G1161" s="2">
        <v>0</v>
      </c>
    </row>
    <row r="1162" spans="1:7">
      <c r="A1162" s="1">
        <v>10005040</v>
      </c>
      <c r="B1162" s="1" t="s">
        <v>3234</v>
      </c>
      <c r="C1162" s="1" t="s">
        <v>437</v>
      </c>
      <c r="D1162" s="2">
        <v>0</v>
      </c>
      <c r="E1162" s="2">
        <v>5726.27</v>
      </c>
      <c r="F1162" s="2">
        <v>5726.27</v>
      </c>
      <c r="G1162" s="2">
        <v>0</v>
      </c>
    </row>
    <row r="1163" spans="1:7">
      <c r="A1163" s="1">
        <v>10005042</v>
      </c>
      <c r="B1163" s="1" t="s">
        <v>3235</v>
      </c>
      <c r="C1163" s="1" t="s">
        <v>437</v>
      </c>
      <c r="D1163" s="2">
        <v>0</v>
      </c>
      <c r="E1163" s="2">
        <v>1705</v>
      </c>
      <c r="F1163" s="2">
        <v>1705</v>
      </c>
      <c r="G1163" s="2">
        <v>0</v>
      </c>
    </row>
    <row r="1164" spans="1:7">
      <c r="A1164" s="1">
        <v>10007727</v>
      </c>
      <c r="B1164" s="1" t="s">
        <v>3236</v>
      </c>
      <c r="C1164" s="1" t="s">
        <v>437</v>
      </c>
      <c r="D1164" s="2">
        <v>0</v>
      </c>
      <c r="E1164" s="2">
        <v>150</v>
      </c>
      <c r="F1164" s="2">
        <v>150</v>
      </c>
      <c r="G1164" s="2">
        <v>0</v>
      </c>
    </row>
    <row r="1165" spans="1:7">
      <c r="A1165" s="1">
        <v>10005050</v>
      </c>
      <c r="B1165" s="1" t="s">
        <v>3237</v>
      </c>
      <c r="C1165" s="1" t="s">
        <v>437</v>
      </c>
      <c r="D1165" s="2">
        <v>0</v>
      </c>
      <c r="E1165" s="2">
        <v>3160</v>
      </c>
      <c r="F1165" s="2">
        <v>3160</v>
      </c>
      <c r="G1165" s="2">
        <v>0</v>
      </c>
    </row>
    <row r="1166" spans="1:7">
      <c r="A1166" s="1">
        <v>10005060</v>
      </c>
      <c r="B1166" s="1" t="s">
        <v>3238</v>
      </c>
      <c r="C1166" s="1" t="s">
        <v>437</v>
      </c>
      <c r="D1166" s="2">
        <v>0</v>
      </c>
      <c r="E1166" s="2">
        <v>1155</v>
      </c>
      <c r="F1166" s="2">
        <v>1155</v>
      </c>
      <c r="G1166" s="2">
        <v>0</v>
      </c>
    </row>
    <row r="1167" spans="1:7">
      <c r="A1167" s="1">
        <v>10007338</v>
      </c>
      <c r="B1167" s="1" t="s">
        <v>3239</v>
      </c>
      <c r="C1167" s="1" t="s">
        <v>437</v>
      </c>
      <c r="D1167" s="2">
        <v>0</v>
      </c>
      <c r="E1167" s="2">
        <v>5500</v>
      </c>
      <c r="F1167" s="2">
        <v>5500</v>
      </c>
      <c r="G1167" s="2">
        <v>0</v>
      </c>
    </row>
    <row r="1168" spans="1:7">
      <c r="A1168" s="1">
        <v>10007717</v>
      </c>
      <c r="B1168" s="1" t="s">
        <v>3240</v>
      </c>
      <c r="C1168" s="1" t="s">
        <v>437</v>
      </c>
      <c r="D1168" s="2">
        <v>0</v>
      </c>
      <c r="E1168" s="2">
        <v>1000</v>
      </c>
      <c r="F1168" s="2">
        <v>1000</v>
      </c>
      <c r="G1168" s="2">
        <v>0</v>
      </c>
    </row>
    <row r="1169" spans="1:7">
      <c r="A1169" s="1">
        <v>10005176</v>
      </c>
      <c r="B1169" s="1" t="s">
        <v>3241</v>
      </c>
      <c r="C1169" s="1" t="s">
        <v>437</v>
      </c>
      <c r="D1169" s="2">
        <v>0</v>
      </c>
      <c r="E1169" s="2">
        <v>1100</v>
      </c>
      <c r="F1169" s="2">
        <v>1100</v>
      </c>
      <c r="G1169" s="2">
        <v>0</v>
      </c>
    </row>
    <row r="1170" spans="1:7">
      <c r="A1170" s="1">
        <v>10005023</v>
      </c>
      <c r="B1170" s="1" t="s">
        <v>3242</v>
      </c>
      <c r="C1170" s="1" t="s">
        <v>437</v>
      </c>
      <c r="D1170" s="2">
        <v>0</v>
      </c>
      <c r="E1170" s="2">
        <v>3000</v>
      </c>
      <c r="F1170" s="2">
        <v>3000</v>
      </c>
      <c r="G1170" s="2">
        <v>0</v>
      </c>
    </row>
    <row r="1171" spans="1:7">
      <c r="A1171" s="1">
        <v>10007290</v>
      </c>
      <c r="B1171" s="1" t="s">
        <v>3243</v>
      </c>
      <c r="C1171" s="1" t="s">
        <v>437</v>
      </c>
      <c r="D1171" s="2">
        <v>0</v>
      </c>
      <c r="E1171" s="2">
        <v>850</v>
      </c>
      <c r="F1171" s="2">
        <v>850</v>
      </c>
      <c r="G1171" s="2">
        <v>0</v>
      </c>
    </row>
    <row r="1172" spans="1:7">
      <c r="A1172" s="1">
        <v>10007477</v>
      </c>
      <c r="B1172" s="1" t="s">
        <v>3244</v>
      </c>
      <c r="C1172" s="1" t="s">
        <v>437</v>
      </c>
      <c r="D1172" s="2">
        <v>0</v>
      </c>
      <c r="E1172" s="2">
        <v>900.36</v>
      </c>
      <c r="F1172" s="2">
        <v>900.36</v>
      </c>
      <c r="G1172" s="2">
        <v>0</v>
      </c>
    </row>
    <row r="1173" spans="1:7">
      <c r="A1173" s="1">
        <v>10005027</v>
      </c>
      <c r="B1173" s="1" t="s">
        <v>3245</v>
      </c>
      <c r="C1173" s="1" t="s">
        <v>437</v>
      </c>
      <c r="D1173" s="2">
        <v>0</v>
      </c>
      <c r="E1173" s="2">
        <v>7150</v>
      </c>
      <c r="F1173" s="2">
        <v>7150</v>
      </c>
      <c r="G1173" s="2">
        <v>0</v>
      </c>
    </row>
    <row r="1174" spans="1:7">
      <c r="A1174" s="1">
        <v>10005006</v>
      </c>
      <c r="B1174" s="1" t="s">
        <v>3246</v>
      </c>
      <c r="C1174" s="1" t="s">
        <v>437</v>
      </c>
      <c r="D1174" s="2">
        <v>0</v>
      </c>
      <c r="E1174" s="2">
        <v>1705</v>
      </c>
      <c r="F1174" s="2">
        <v>1705</v>
      </c>
      <c r="G1174" s="2">
        <v>0</v>
      </c>
    </row>
    <row r="1175" spans="1:7">
      <c r="A1175" s="1">
        <v>10005007</v>
      </c>
      <c r="B1175" s="1" t="s">
        <v>3247</v>
      </c>
      <c r="C1175" s="1" t="s">
        <v>437</v>
      </c>
      <c r="D1175" s="2">
        <v>0</v>
      </c>
      <c r="E1175" s="2">
        <v>10200</v>
      </c>
      <c r="F1175" s="2">
        <v>10200</v>
      </c>
      <c r="G1175" s="2">
        <v>0</v>
      </c>
    </row>
    <row r="1176" spans="1:7">
      <c r="A1176" s="1">
        <v>10002966</v>
      </c>
      <c r="B1176" s="1" t="s">
        <v>3248</v>
      </c>
      <c r="C1176" s="1" t="s">
        <v>445</v>
      </c>
      <c r="D1176" s="2">
        <v>0</v>
      </c>
      <c r="E1176" s="2">
        <v>180.99</v>
      </c>
      <c r="F1176" s="2">
        <v>180.99</v>
      </c>
      <c r="G1176" s="2">
        <v>0</v>
      </c>
    </row>
    <row r="1177" spans="1:7">
      <c r="A1177" s="1">
        <v>10007622</v>
      </c>
      <c r="B1177" s="1" t="s">
        <v>3249</v>
      </c>
      <c r="C1177" s="1" t="s">
        <v>445</v>
      </c>
      <c r="D1177" s="2">
        <v>0</v>
      </c>
      <c r="E1177" s="2">
        <v>1360</v>
      </c>
      <c r="F1177" s="2">
        <v>1360</v>
      </c>
      <c r="G1177" s="2">
        <v>0</v>
      </c>
    </row>
    <row r="1178" spans="1:7">
      <c r="A1178" s="1">
        <v>10005058</v>
      </c>
      <c r="B1178" s="1" t="s">
        <v>3250</v>
      </c>
      <c r="C1178" s="1" t="s">
        <v>437</v>
      </c>
      <c r="D1178" s="2">
        <v>0</v>
      </c>
      <c r="E1178" s="2">
        <v>1705</v>
      </c>
      <c r="F1178" s="2">
        <v>1705</v>
      </c>
      <c r="G1178" s="2">
        <v>0</v>
      </c>
    </row>
    <row r="1179" spans="1:7">
      <c r="A1179" s="1">
        <v>10005084</v>
      </c>
      <c r="B1179" s="1" t="s">
        <v>3251</v>
      </c>
      <c r="C1179" s="1" t="s">
        <v>437</v>
      </c>
      <c r="D1179" s="2">
        <v>0</v>
      </c>
      <c r="E1179" s="2">
        <v>200</v>
      </c>
      <c r="F1179" s="2">
        <v>200</v>
      </c>
      <c r="G1179" s="2">
        <v>0</v>
      </c>
    </row>
    <row r="1180" spans="1:7">
      <c r="A1180" s="1">
        <v>10007413</v>
      </c>
      <c r="B1180" s="1" t="s">
        <v>3252</v>
      </c>
      <c r="C1180" s="1" t="s">
        <v>437</v>
      </c>
      <c r="D1180" s="2">
        <v>0</v>
      </c>
      <c r="E1180" s="2">
        <v>300</v>
      </c>
      <c r="F1180" s="2">
        <v>300</v>
      </c>
      <c r="G1180" s="2">
        <v>0</v>
      </c>
    </row>
    <row r="1181" spans="1:7">
      <c r="A1181" s="1">
        <v>10005130</v>
      </c>
      <c r="B1181" s="1" t="s">
        <v>3253</v>
      </c>
      <c r="C1181" s="1" t="s">
        <v>437</v>
      </c>
      <c r="D1181" s="2">
        <v>0</v>
      </c>
      <c r="E1181" s="2">
        <v>2970</v>
      </c>
      <c r="F1181" s="2">
        <v>2970</v>
      </c>
      <c r="G1181" s="2">
        <v>0</v>
      </c>
    </row>
    <row r="1182" spans="1:7">
      <c r="A1182" s="1">
        <v>10005133</v>
      </c>
      <c r="B1182" s="1" t="s">
        <v>3254</v>
      </c>
      <c r="C1182" s="1" t="s">
        <v>437</v>
      </c>
      <c r="D1182" s="2">
        <v>0</v>
      </c>
      <c r="E1182" s="2">
        <v>8400</v>
      </c>
      <c r="F1182" s="2">
        <v>8400</v>
      </c>
      <c r="G1182" s="2">
        <v>0</v>
      </c>
    </row>
    <row r="1183" spans="1:7">
      <c r="A1183" s="1">
        <v>10000088</v>
      </c>
      <c r="B1183" s="1" t="s">
        <v>3255</v>
      </c>
      <c r="C1183" s="1" t="s">
        <v>434</v>
      </c>
      <c r="D1183" s="2">
        <v>0</v>
      </c>
      <c r="E1183" s="2">
        <v>2498.4</v>
      </c>
      <c r="F1183" s="2">
        <v>3178.58</v>
      </c>
      <c r="G1183" s="2">
        <v>-680.18</v>
      </c>
    </row>
    <row r="1184" spans="1:7">
      <c r="A1184" s="1">
        <v>10007670</v>
      </c>
      <c r="B1184" s="1" t="s">
        <v>3256</v>
      </c>
      <c r="C1184" s="1" t="s">
        <v>437</v>
      </c>
      <c r="D1184" s="2">
        <v>0</v>
      </c>
      <c r="E1184" s="2">
        <v>38</v>
      </c>
      <c r="F1184" s="2">
        <v>38</v>
      </c>
      <c r="G1184" s="2">
        <v>0</v>
      </c>
    </row>
    <row r="1185" spans="1:7">
      <c r="A1185" s="1">
        <v>10005110</v>
      </c>
      <c r="B1185" s="1" t="s">
        <v>3257</v>
      </c>
      <c r="C1185" s="1" t="s">
        <v>437</v>
      </c>
      <c r="D1185" s="2">
        <v>0</v>
      </c>
      <c r="E1185" s="2">
        <v>3300</v>
      </c>
      <c r="F1185" s="2">
        <v>3300</v>
      </c>
      <c r="G1185" s="2">
        <v>0</v>
      </c>
    </row>
    <row r="1186" spans="1:7">
      <c r="A1186" s="1">
        <v>10005122</v>
      </c>
      <c r="B1186" s="1" t="s">
        <v>3258</v>
      </c>
      <c r="C1186" s="1" t="s">
        <v>437</v>
      </c>
      <c r="D1186" s="2">
        <v>0</v>
      </c>
      <c r="E1186" s="2">
        <v>2805</v>
      </c>
      <c r="F1186" s="2">
        <v>2805</v>
      </c>
      <c r="G1186" s="2">
        <v>0</v>
      </c>
    </row>
    <row r="1187" spans="1:7">
      <c r="A1187" s="1">
        <v>10007239</v>
      </c>
      <c r="B1187" s="1" t="s">
        <v>3259</v>
      </c>
      <c r="C1187" s="1" t="s">
        <v>445</v>
      </c>
      <c r="D1187" s="2">
        <v>0</v>
      </c>
      <c r="E1187" s="2">
        <v>5000</v>
      </c>
      <c r="F1187" s="2">
        <v>5000</v>
      </c>
      <c r="G1187" s="2">
        <v>0</v>
      </c>
    </row>
    <row r="1188" spans="1:7">
      <c r="A1188" s="1">
        <v>10007365</v>
      </c>
      <c r="B1188" s="1" t="s">
        <v>3260</v>
      </c>
      <c r="C1188" s="1" t="s">
        <v>445</v>
      </c>
      <c r="D1188" s="2">
        <v>0</v>
      </c>
      <c r="E1188" s="2">
        <v>2500</v>
      </c>
      <c r="F1188" s="2">
        <v>2500</v>
      </c>
      <c r="G1188" s="2">
        <v>0</v>
      </c>
    </row>
    <row r="1189" spans="1:7">
      <c r="A1189" s="1">
        <v>10007845</v>
      </c>
      <c r="B1189" s="1" t="s">
        <v>3261</v>
      </c>
      <c r="C1189" s="1" t="s">
        <v>434</v>
      </c>
      <c r="D1189" s="2">
        <v>0</v>
      </c>
      <c r="E1189" s="2">
        <v>14.94</v>
      </c>
      <c r="F1189" s="2">
        <v>313.74</v>
      </c>
      <c r="G1189" s="2">
        <v>-298.8</v>
      </c>
    </row>
    <row r="1190" spans="1:7">
      <c r="A1190" s="1">
        <v>10005086</v>
      </c>
      <c r="B1190" s="1" t="s">
        <v>3262</v>
      </c>
      <c r="C1190" s="1" t="s">
        <v>437</v>
      </c>
      <c r="D1190" s="2">
        <v>0</v>
      </c>
      <c r="E1190" s="2">
        <v>208</v>
      </c>
      <c r="F1190" s="2">
        <v>208</v>
      </c>
      <c r="G1190" s="2">
        <v>0</v>
      </c>
    </row>
    <row r="1191" spans="1:7">
      <c r="A1191" s="1">
        <v>10000191</v>
      </c>
      <c r="B1191" s="1" t="s">
        <v>3263</v>
      </c>
      <c r="C1191" s="1" t="s">
        <v>434</v>
      </c>
      <c r="D1191" s="2">
        <v>0</v>
      </c>
      <c r="E1191" s="2">
        <v>3386.96</v>
      </c>
      <c r="F1191" s="2">
        <v>3386.96</v>
      </c>
      <c r="G1191" s="2">
        <v>0</v>
      </c>
    </row>
    <row r="1192" spans="1:7">
      <c r="A1192" s="1">
        <v>10002975</v>
      </c>
      <c r="B1192" s="1" t="s">
        <v>3264</v>
      </c>
      <c r="C1192" s="1" t="s">
        <v>445</v>
      </c>
      <c r="D1192" s="2">
        <v>0</v>
      </c>
      <c r="E1192" s="2">
        <v>8278.0400000000009</v>
      </c>
      <c r="F1192" s="2">
        <v>8278.0400000000009</v>
      </c>
      <c r="G1192" s="2">
        <v>0</v>
      </c>
    </row>
    <row r="1193" spans="1:7">
      <c r="A1193" s="1">
        <v>10007364</v>
      </c>
      <c r="B1193" s="1" t="s">
        <v>3265</v>
      </c>
      <c r="C1193" s="1" t="s">
        <v>445</v>
      </c>
      <c r="D1193" s="2">
        <v>0</v>
      </c>
      <c r="E1193" s="2">
        <v>1100</v>
      </c>
      <c r="F1193" s="2">
        <v>1100</v>
      </c>
      <c r="G1193" s="2">
        <v>0</v>
      </c>
    </row>
    <row r="1194" spans="1:7">
      <c r="A1194" s="1">
        <v>10005113</v>
      </c>
      <c r="B1194" s="1" t="s">
        <v>3266</v>
      </c>
      <c r="C1194" s="1" t="s">
        <v>437</v>
      </c>
      <c r="D1194" s="2">
        <v>0</v>
      </c>
      <c r="E1194" s="2">
        <v>1482.61</v>
      </c>
      <c r="F1194" s="2">
        <v>1482.61</v>
      </c>
      <c r="G1194" s="2">
        <v>0</v>
      </c>
    </row>
    <row r="1195" spans="1:7">
      <c r="A1195" s="1">
        <v>10006934</v>
      </c>
      <c r="B1195" s="1" t="s">
        <v>3267</v>
      </c>
      <c r="C1195" s="1" t="s">
        <v>437</v>
      </c>
      <c r="D1195" s="2">
        <v>0</v>
      </c>
      <c r="E1195" s="2">
        <v>960</v>
      </c>
      <c r="F1195" s="2">
        <v>960</v>
      </c>
      <c r="G1195" s="2">
        <v>0</v>
      </c>
    </row>
    <row r="1196" spans="1:7">
      <c r="A1196" s="1">
        <v>10000140</v>
      </c>
      <c r="B1196" s="1" t="s">
        <v>3268</v>
      </c>
      <c r="C1196" s="1" t="s">
        <v>434</v>
      </c>
      <c r="D1196" s="2">
        <v>0</v>
      </c>
      <c r="E1196" s="2">
        <v>2000</v>
      </c>
      <c r="F1196" s="2">
        <v>2000</v>
      </c>
      <c r="G1196" s="2">
        <v>0</v>
      </c>
    </row>
    <row r="1197" spans="1:7">
      <c r="A1197" s="1">
        <v>10000042</v>
      </c>
      <c r="B1197" s="1" t="s">
        <v>3269</v>
      </c>
      <c r="C1197" s="1" t="s">
        <v>434</v>
      </c>
      <c r="D1197" s="2">
        <v>0</v>
      </c>
      <c r="E1197" s="2">
        <v>8934.7999999999993</v>
      </c>
      <c r="F1197" s="2">
        <v>8934.7999999999993</v>
      </c>
      <c r="G1197" s="2">
        <v>0</v>
      </c>
    </row>
    <row r="1198" spans="1:7">
      <c r="A1198" s="1">
        <v>10000160</v>
      </c>
      <c r="B1198" s="1" t="s">
        <v>3270</v>
      </c>
      <c r="C1198" s="1" t="s">
        <v>434</v>
      </c>
      <c r="D1198" s="2">
        <v>0</v>
      </c>
      <c r="E1198" s="2">
        <v>425</v>
      </c>
      <c r="F1198" s="2">
        <v>425</v>
      </c>
      <c r="G1198" s="2">
        <v>0</v>
      </c>
    </row>
    <row r="1199" spans="1:7">
      <c r="A1199" s="1">
        <v>10005172</v>
      </c>
      <c r="B1199" s="1" t="s">
        <v>3271</v>
      </c>
      <c r="C1199" s="1" t="s">
        <v>437</v>
      </c>
      <c r="D1199" s="2">
        <v>0</v>
      </c>
      <c r="E1199" s="2">
        <v>2160</v>
      </c>
      <c r="F1199" s="2">
        <v>2160</v>
      </c>
      <c r="G1199" s="2">
        <v>0</v>
      </c>
    </row>
    <row r="1200" spans="1:7">
      <c r="A1200" s="1">
        <v>10005182</v>
      </c>
      <c r="B1200" s="1" t="s">
        <v>3272</v>
      </c>
      <c r="C1200" s="1" t="s">
        <v>437</v>
      </c>
      <c r="D1200" s="2">
        <v>0</v>
      </c>
      <c r="E1200" s="2">
        <v>1359.06</v>
      </c>
      <c r="F1200" s="2">
        <v>1359.06</v>
      </c>
      <c r="G1200" s="2">
        <v>0</v>
      </c>
    </row>
    <row r="1201" spans="1:7">
      <c r="A1201" s="1">
        <v>10005180</v>
      </c>
      <c r="B1201" s="1" t="s">
        <v>3273</v>
      </c>
      <c r="C1201" s="1" t="s">
        <v>437</v>
      </c>
      <c r="D1201" s="2">
        <v>0</v>
      </c>
      <c r="E1201" s="2">
        <v>1100</v>
      </c>
      <c r="F1201" s="2">
        <v>1100</v>
      </c>
      <c r="G1201" s="2">
        <v>0</v>
      </c>
    </row>
    <row r="1202" spans="1:7">
      <c r="A1202" s="1">
        <v>10006091</v>
      </c>
      <c r="B1202" s="1" t="s">
        <v>3274</v>
      </c>
      <c r="C1202" s="1" t="s">
        <v>437</v>
      </c>
      <c r="D1202" s="2">
        <v>0</v>
      </c>
      <c r="E1202" s="2">
        <v>1705</v>
      </c>
      <c r="F1202" s="2">
        <v>1705</v>
      </c>
      <c r="G1202" s="2">
        <v>0</v>
      </c>
    </row>
    <row r="1203" spans="1:7">
      <c r="A1203" s="1">
        <v>10007252</v>
      </c>
      <c r="B1203" s="1" t="s">
        <v>3275</v>
      </c>
      <c r="C1203" s="1" t="s">
        <v>434</v>
      </c>
      <c r="D1203" s="2">
        <v>0</v>
      </c>
      <c r="E1203" s="2">
        <v>189.08</v>
      </c>
      <c r="F1203" s="2">
        <v>189.08</v>
      </c>
      <c r="G1203" s="2">
        <v>0</v>
      </c>
    </row>
    <row r="1204" spans="1:7">
      <c r="A1204" s="1">
        <v>10005184</v>
      </c>
      <c r="B1204" s="1" t="s">
        <v>3276</v>
      </c>
      <c r="C1204" s="1" t="s">
        <v>437</v>
      </c>
      <c r="D1204" s="2">
        <v>0</v>
      </c>
      <c r="E1204" s="2">
        <v>2897.32</v>
      </c>
      <c r="F1204" s="2">
        <v>2897.32</v>
      </c>
      <c r="G1204" s="2">
        <v>0</v>
      </c>
    </row>
    <row r="1205" spans="1:7">
      <c r="A1205" s="1">
        <v>10007610</v>
      </c>
      <c r="B1205" s="1" t="s">
        <v>3277</v>
      </c>
      <c r="C1205" s="1" t="s">
        <v>437</v>
      </c>
      <c r="D1205" s="2">
        <v>0</v>
      </c>
      <c r="E1205" s="2">
        <v>200</v>
      </c>
      <c r="F1205" s="2">
        <v>200</v>
      </c>
      <c r="G1205" s="2">
        <v>0</v>
      </c>
    </row>
    <row r="1206" spans="1:7">
      <c r="A1206" s="1">
        <v>10005208</v>
      </c>
      <c r="B1206" s="1" t="s">
        <v>3278</v>
      </c>
      <c r="C1206" s="1" t="s">
        <v>437</v>
      </c>
      <c r="D1206" s="2">
        <v>0</v>
      </c>
      <c r="E1206" s="2">
        <v>600</v>
      </c>
      <c r="F1206" s="2">
        <v>600</v>
      </c>
      <c r="G1206" s="2">
        <v>0</v>
      </c>
    </row>
    <row r="1207" spans="1:7">
      <c r="A1207" s="1">
        <v>10005223</v>
      </c>
      <c r="B1207" s="1" t="s">
        <v>3279</v>
      </c>
      <c r="C1207" s="1" t="s">
        <v>437</v>
      </c>
      <c r="D1207" s="2">
        <v>0</v>
      </c>
      <c r="E1207" s="2">
        <v>1705</v>
      </c>
      <c r="F1207" s="2">
        <v>1705</v>
      </c>
      <c r="G1207" s="2">
        <v>0</v>
      </c>
    </row>
    <row r="1208" spans="1:7">
      <c r="A1208" s="1">
        <v>10005212</v>
      </c>
      <c r="B1208" s="1" t="s">
        <v>3280</v>
      </c>
      <c r="C1208" s="1" t="s">
        <v>437</v>
      </c>
      <c r="D1208" s="2">
        <v>0</v>
      </c>
      <c r="E1208" s="2">
        <v>1500</v>
      </c>
      <c r="F1208" s="2">
        <v>1500</v>
      </c>
      <c r="G1208" s="2">
        <v>0</v>
      </c>
    </row>
    <row r="1209" spans="1:7">
      <c r="A1209" s="1">
        <v>10005213</v>
      </c>
      <c r="B1209" s="1" t="s">
        <v>3281</v>
      </c>
      <c r="C1209" s="1" t="s">
        <v>437</v>
      </c>
      <c r="D1209" s="2">
        <v>0</v>
      </c>
      <c r="E1209" s="2">
        <v>3410</v>
      </c>
      <c r="F1209" s="2">
        <v>3410</v>
      </c>
      <c r="G1209" s="2">
        <v>0</v>
      </c>
    </row>
    <row r="1210" spans="1:7">
      <c r="A1210" s="1">
        <v>10005226</v>
      </c>
      <c r="B1210" s="1" t="s">
        <v>3282</v>
      </c>
      <c r="C1210" s="1" t="s">
        <v>437</v>
      </c>
      <c r="D1210" s="2">
        <v>0</v>
      </c>
      <c r="E1210" s="2">
        <v>16800</v>
      </c>
      <c r="F1210" s="2">
        <v>16800</v>
      </c>
      <c r="G1210" s="2">
        <v>0</v>
      </c>
    </row>
    <row r="1211" spans="1:7">
      <c r="A1211" s="1">
        <v>10005247</v>
      </c>
      <c r="B1211" s="1" t="s">
        <v>3283</v>
      </c>
      <c r="C1211" s="1" t="s">
        <v>437</v>
      </c>
      <c r="D1211" s="2">
        <v>0</v>
      </c>
      <c r="E1211" s="2">
        <v>260</v>
      </c>
      <c r="F1211" s="2">
        <v>260</v>
      </c>
      <c r="G1211" s="2">
        <v>0</v>
      </c>
    </row>
    <row r="1212" spans="1:7">
      <c r="A1212" s="1">
        <v>10007661</v>
      </c>
      <c r="B1212" s="1" t="s">
        <v>3284</v>
      </c>
      <c r="C1212" s="1" t="s">
        <v>484</v>
      </c>
      <c r="D1212" s="2">
        <v>0</v>
      </c>
      <c r="E1212" s="2">
        <v>1630.05</v>
      </c>
      <c r="F1212" s="2">
        <v>1630.05</v>
      </c>
      <c r="G1212" s="2">
        <v>0</v>
      </c>
    </row>
    <row r="1213" spans="1:7">
      <c r="A1213" s="1">
        <v>10000063</v>
      </c>
      <c r="B1213" s="1" t="s">
        <v>3285</v>
      </c>
      <c r="C1213" s="1" t="s">
        <v>434</v>
      </c>
      <c r="D1213" s="2">
        <v>0</v>
      </c>
      <c r="E1213" s="2">
        <v>364.5</v>
      </c>
      <c r="F1213" s="2">
        <v>366</v>
      </c>
      <c r="G1213" s="2">
        <v>-1.5</v>
      </c>
    </row>
    <row r="1214" spans="1:7">
      <c r="A1214" s="1">
        <v>10006830</v>
      </c>
      <c r="B1214" s="1" t="s">
        <v>3286</v>
      </c>
      <c r="C1214" s="1" t="s">
        <v>437</v>
      </c>
      <c r="D1214" s="2">
        <v>0</v>
      </c>
      <c r="E1214" s="2">
        <v>250</v>
      </c>
      <c r="F1214" s="2">
        <v>250</v>
      </c>
      <c r="G1214" s="2">
        <v>0</v>
      </c>
    </row>
    <row r="1215" spans="1:7">
      <c r="A1215" s="1">
        <v>10005372</v>
      </c>
      <c r="B1215" s="1" t="s">
        <v>3287</v>
      </c>
      <c r="C1215" s="1" t="s">
        <v>437</v>
      </c>
      <c r="D1215" s="2">
        <v>0</v>
      </c>
      <c r="E1215" s="2">
        <v>450</v>
      </c>
      <c r="F1215" s="2">
        <v>450</v>
      </c>
      <c r="G1215" s="2">
        <v>0</v>
      </c>
    </row>
    <row r="1216" spans="1:7">
      <c r="A1216" s="1">
        <v>10006879</v>
      </c>
      <c r="B1216" s="1" t="s">
        <v>3288</v>
      </c>
      <c r="C1216" s="1" t="s">
        <v>434</v>
      </c>
      <c r="D1216" s="2">
        <v>-122</v>
      </c>
      <c r="E1216" s="2">
        <v>122</v>
      </c>
      <c r="F1216" s="2">
        <v>0</v>
      </c>
      <c r="G1216" s="2">
        <v>0</v>
      </c>
    </row>
    <row r="1217" spans="1:7">
      <c r="A1217" s="1">
        <v>10007156</v>
      </c>
      <c r="B1217" s="1" t="s">
        <v>3289</v>
      </c>
      <c r="C1217" s="1" t="s">
        <v>437</v>
      </c>
      <c r="D1217" s="2">
        <v>0</v>
      </c>
      <c r="E1217" s="2">
        <v>700</v>
      </c>
      <c r="F1217" s="2">
        <v>700</v>
      </c>
      <c r="G1217" s="2">
        <v>0</v>
      </c>
    </row>
    <row r="1218" spans="1:7">
      <c r="A1218" s="1">
        <v>10005215</v>
      </c>
      <c r="B1218" s="1" t="s">
        <v>3290</v>
      </c>
      <c r="C1218" s="1" t="s">
        <v>437</v>
      </c>
      <c r="D1218" s="2">
        <v>0</v>
      </c>
      <c r="E1218" s="2">
        <v>7700</v>
      </c>
      <c r="F1218" s="2">
        <v>7700</v>
      </c>
      <c r="G1218" s="2">
        <v>0</v>
      </c>
    </row>
    <row r="1219" spans="1:7">
      <c r="A1219" s="1">
        <v>10005217</v>
      </c>
      <c r="B1219" s="1" t="s">
        <v>3291</v>
      </c>
      <c r="C1219" s="1" t="s">
        <v>437</v>
      </c>
      <c r="D1219" s="2">
        <v>0</v>
      </c>
      <c r="E1219" s="2">
        <v>3682.61</v>
      </c>
      <c r="F1219" s="2">
        <v>3682.61</v>
      </c>
      <c r="G1219" s="2">
        <v>0</v>
      </c>
    </row>
    <row r="1220" spans="1:7">
      <c r="A1220" s="1">
        <v>10005216</v>
      </c>
      <c r="B1220" s="1" t="s">
        <v>3292</v>
      </c>
      <c r="C1220" s="1" t="s">
        <v>437</v>
      </c>
      <c r="D1220" s="2">
        <v>0</v>
      </c>
      <c r="E1220" s="2">
        <v>1482.61</v>
      </c>
      <c r="F1220" s="2">
        <v>1482.61</v>
      </c>
      <c r="G1220" s="2">
        <v>0</v>
      </c>
    </row>
    <row r="1221" spans="1:7">
      <c r="A1221" s="1">
        <v>10006945</v>
      </c>
      <c r="B1221" s="1" t="s">
        <v>3293</v>
      </c>
      <c r="C1221" s="1" t="s">
        <v>434</v>
      </c>
      <c r="D1221" s="2">
        <v>0</v>
      </c>
      <c r="E1221" s="2">
        <v>1006.87</v>
      </c>
      <c r="F1221" s="2">
        <v>1006.87</v>
      </c>
      <c r="G1221" s="2">
        <v>0</v>
      </c>
    </row>
    <row r="1222" spans="1:7">
      <c r="A1222" s="1">
        <v>10000188</v>
      </c>
      <c r="B1222" s="1" t="s">
        <v>3294</v>
      </c>
      <c r="C1222" s="1" t="s">
        <v>3295</v>
      </c>
      <c r="D1222" s="2">
        <v>0</v>
      </c>
      <c r="E1222" s="2">
        <v>4662.3</v>
      </c>
      <c r="F1222" s="2">
        <v>4662.3</v>
      </c>
      <c r="G1222" s="2">
        <v>0</v>
      </c>
    </row>
    <row r="1223" spans="1:7">
      <c r="A1223" s="1">
        <v>10005236</v>
      </c>
      <c r="B1223" s="1" t="s">
        <v>3296</v>
      </c>
      <c r="C1223" s="1" t="s">
        <v>437</v>
      </c>
      <c r="D1223" s="2">
        <v>0</v>
      </c>
      <c r="E1223" s="2">
        <v>843</v>
      </c>
      <c r="F1223" s="2">
        <v>843</v>
      </c>
      <c r="G1223" s="2">
        <v>0</v>
      </c>
    </row>
    <row r="1224" spans="1:7">
      <c r="A1224" s="1">
        <v>10005209</v>
      </c>
      <c r="B1224" s="1" t="s">
        <v>3297</v>
      </c>
      <c r="C1224" s="1" t="s">
        <v>437</v>
      </c>
      <c r="D1224" s="2">
        <v>0</v>
      </c>
      <c r="E1224" s="2">
        <v>1680</v>
      </c>
      <c r="F1224" s="2">
        <v>1680</v>
      </c>
      <c r="G1224" s="2">
        <v>0</v>
      </c>
    </row>
    <row r="1225" spans="1:7">
      <c r="A1225" s="1">
        <v>10007552</v>
      </c>
      <c r="B1225" s="1" t="s">
        <v>3298</v>
      </c>
      <c r="C1225" s="1" t="s">
        <v>437</v>
      </c>
      <c r="D1225" s="2">
        <v>0</v>
      </c>
      <c r="E1225" s="2">
        <v>1200</v>
      </c>
      <c r="F1225" s="2">
        <v>1200</v>
      </c>
      <c r="G1225" s="2">
        <v>0</v>
      </c>
    </row>
    <row r="1226" spans="1:7">
      <c r="A1226" s="1">
        <v>10005296</v>
      </c>
      <c r="B1226" s="1" t="s">
        <v>3299</v>
      </c>
      <c r="C1226" s="1" t="s">
        <v>437</v>
      </c>
      <c r="D1226" s="2">
        <v>0</v>
      </c>
      <c r="E1226" s="2">
        <v>570</v>
      </c>
      <c r="F1226" s="2">
        <v>570</v>
      </c>
      <c r="G1226" s="2">
        <v>0</v>
      </c>
    </row>
    <row r="1227" spans="1:7">
      <c r="A1227" s="1">
        <v>10005301</v>
      </c>
      <c r="B1227" s="1" t="s">
        <v>3300</v>
      </c>
      <c r="C1227" s="1" t="s">
        <v>437</v>
      </c>
      <c r="D1227" s="2">
        <v>0</v>
      </c>
      <c r="E1227" s="2">
        <v>1650</v>
      </c>
      <c r="F1227" s="2">
        <v>1650</v>
      </c>
      <c r="G1227" s="2">
        <v>0</v>
      </c>
    </row>
    <row r="1228" spans="1:7">
      <c r="A1228" s="1">
        <v>10005186</v>
      </c>
      <c r="B1228" s="1" t="s">
        <v>3301</v>
      </c>
      <c r="C1228" s="1" t="s">
        <v>437</v>
      </c>
      <c r="D1228" s="2">
        <v>0</v>
      </c>
      <c r="E1228" s="2">
        <v>1705</v>
      </c>
      <c r="F1228" s="2">
        <v>1705</v>
      </c>
      <c r="G1228" s="2">
        <v>0</v>
      </c>
    </row>
    <row r="1229" spans="1:7">
      <c r="A1229" s="1">
        <v>10005205</v>
      </c>
      <c r="B1229" s="1" t="s">
        <v>3302</v>
      </c>
      <c r="C1229" s="1" t="s">
        <v>437</v>
      </c>
      <c r="D1229" s="2">
        <v>0</v>
      </c>
      <c r="E1229" s="2">
        <v>10470</v>
      </c>
      <c r="F1229" s="2">
        <v>10470</v>
      </c>
      <c r="G1229" s="2">
        <v>0</v>
      </c>
    </row>
    <row r="1230" spans="1:7">
      <c r="A1230" s="1">
        <v>10005194</v>
      </c>
      <c r="B1230" s="1" t="s">
        <v>3303</v>
      </c>
      <c r="C1230" s="1" t="s">
        <v>437</v>
      </c>
      <c r="D1230" s="2">
        <v>0</v>
      </c>
      <c r="E1230" s="2">
        <v>3600</v>
      </c>
      <c r="F1230" s="2">
        <v>3600</v>
      </c>
      <c r="G1230" s="2">
        <v>0</v>
      </c>
    </row>
    <row r="1231" spans="1:7">
      <c r="A1231" s="1">
        <v>10005201</v>
      </c>
      <c r="B1231" s="1" t="s">
        <v>3304</v>
      </c>
      <c r="C1231" s="1" t="s">
        <v>437</v>
      </c>
      <c r="D1231" s="2">
        <v>0</v>
      </c>
      <c r="E1231" s="2">
        <v>1705</v>
      </c>
      <c r="F1231" s="2">
        <v>1705</v>
      </c>
      <c r="G1231" s="2">
        <v>0</v>
      </c>
    </row>
    <row r="1232" spans="1:7">
      <c r="A1232" s="1">
        <v>10000047</v>
      </c>
      <c r="B1232" s="1" t="s">
        <v>3305</v>
      </c>
      <c r="C1232" s="1" t="s">
        <v>434</v>
      </c>
      <c r="D1232" s="2">
        <v>-81.34</v>
      </c>
      <c r="E1232" s="2">
        <v>14.67</v>
      </c>
      <c r="F1232" s="2">
        <v>0</v>
      </c>
      <c r="G1232" s="2">
        <v>-66.67</v>
      </c>
    </row>
    <row r="1233" spans="1:7">
      <c r="A1233" s="1">
        <v>10007538</v>
      </c>
      <c r="B1233" s="1" t="s">
        <v>3306</v>
      </c>
      <c r="C1233" s="1" t="s">
        <v>434</v>
      </c>
      <c r="D1233" s="2">
        <v>0</v>
      </c>
      <c r="E1233" s="2">
        <v>5124</v>
      </c>
      <c r="F1233" s="2">
        <v>5124</v>
      </c>
      <c r="G1233" s="2">
        <v>0</v>
      </c>
    </row>
    <row r="1234" spans="1:7">
      <c r="A1234" s="1">
        <v>10005238</v>
      </c>
      <c r="B1234" s="1" t="s">
        <v>3307</v>
      </c>
      <c r="C1234" s="1" t="s">
        <v>437</v>
      </c>
      <c r="D1234" s="2">
        <v>0</v>
      </c>
      <c r="E1234" s="2">
        <v>1980</v>
      </c>
      <c r="F1234" s="2">
        <v>1980</v>
      </c>
      <c r="G1234" s="2">
        <v>0</v>
      </c>
    </row>
    <row r="1235" spans="1:7">
      <c r="A1235" s="1">
        <v>10007668</v>
      </c>
      <c r="B1235" s="1" t="s">
        <v>3308</v>
      </c>
      <c r="C1235" s="1" t="s">
        <v>437</v>
      </c>
      <c r="D1235" s="2">
        <v>0</v>
      </c>
      <c r="E1235" s="2">
        <v>620</v>
      </c>
      <c r="F1235" s="2">
        <v>620</v>
      </c>
      <c r="G1235" s="2">
        <v>0</v>
      </c>
    </row>
    <row r="1236" spans="1:7">
      <c r="A1236" s="1">
        <v>10006895</v>
      </c>
      <c r="B1236" s="1" t="s">
        <v>3309</v>
      </c>
      <c r="C1236" s="1" t="s">
        <v>437</v>
      </c>
      <c r="D1236" s="2">
        <v>0</v>
      </c>
      <c r="E1236" s="2">
        <v>1240</v>
      </c>
      <c r="F1236" s="2">
        <v>1240</v>
      </c>
      <c r="G1236" s="2">
        <v>0</v>
      </c>
    </row>
    <row r="1237" spans="1:7">
      <c r="A1237" s="1">
        <v>10007919</v>
      </c>
      <c r="B1237" s="1" t="s">
        <v>3310</v>
      </c>
      <c r="C1237" s="1" t="s">
        <v>434</v>
      </c>
      <c r="D1237" s="2">
        <v>-1716</v>
      </c>
      <c r="E1237" s="2">
        <v>0</v>
      </c>
      <c r="F1237" s="2">
        <v>0</v>
      </c>
      <c r="G1237" s="2">
        <v>-1716</v>
      </c>
    </row>
    <row r="1238" spans="1:7">
      <c r="A1238" s="1">
        <v>10005190</v>
      </c>
      <c r="B1238" s="1" t="s">
        <v>3311</v>
      </c>
      <c r="C1238" s="1" t="s">
        <v>437</v>
      </c>
      <c r="D1238" s="2">
        <v>0</v>
      </c>
      <c r="E1238" s="2">
        <v>2150</v>
      </c>
      <c r="F1238" s="2">
        <v>2150</v>
      </c>
      <c r="G1238" s="2">
        <v>0</v>
      </c>
    </row>
    <row r="1239" spans="1:7">
      <c r="A1239" s="1">
        <v>10005222</v>
      </c>
      <c r="B1239" s="1" t="s">
        <v>3312</v>
      </c>
      <c r="C1239" s="1" t="s">
        <v>437</v>
      </c>
      <c r="D1239" s="2">
        <v>0</v>
      </c>
      <c r="E1239" s="2">
        <v>5500</v>
      </c>
      <c r="F1239" s="2">
        <v>5500</v>
      </c>
      <c r="G1239" s="2">
        <v>0</v>
      </c>
    </row>
    <row r="1240" spans="1:7">
      <c r="A1240" s="1">
        <v>10007289</v>
      </c>
      <c r="B1240" s="1" t="s">
        <v>3313</v>
      </c>
      <c r="C1240" s="1" t="s">
        <v>437</v>
      </c>
      <c r="D1240" s="2">
        <v>0</v>
      </c>
      <c r="E1240" s="2">
        <v>800</v>
      </c>
      <c r="F1240" s="2">
        <v>800</v>
      </c>
      <c r="G1240" s="2">
        <v>0</v>
      </c>
    </row>
    <row r="1241" spans="1:7">
      <c r="A1241" s="1">
        <v>10005280</v>
      </c>
      <c r="B1241" s="1" t="s">
        <v>3314</v>
      </c>
      <c r="C1241" s="1" t="s">
        <v>437</v>
      </c>
      <c r="D1241" s="2">
        <v>0</v>
      </c>
      <c r="E1241" s="2">
        <v>914.5</v>
      </c>
      <c r="F1241" s="2">
        <v>914.5</v>
      </c>
      <c r="G1241" s="2">
        <v>0</v>
      </c>
    </row>
    <row r="1242" spans="1:7">
      <c r="A1242" s="1">
        <v>10005283</v>
      </c>
      <c r="B1242" s="1" t="s">
        <v>3315</v>
      </c>
      <c r="C1242" s="1" t="s">
        <v>437</v>
      </c>
      <c r="D1242" s="2">
        <v>0</v>
      </c>
      <c r="E1242" s="2">
        <v>200</v>
      </c>
      <c r="F1242" s="2">
        <v>200</v>
      </c>
      <c r="G1242" s="2">
        <v>0</v>
      </c>
    </row>
    <row r="1243" spans="1:7">
      <c r="A1243" s="1">
        <v>10005267</v>
      </c>
      <c r="B1243" s="1" t="s">
        <v>3316</v>
      </c>
      <c r="C1243" s="1" t="s">
        <v>437</v>
      </c>
      <c r="D1243" s="2">
        <v>0</v>
      </c>
      <c r="E1243" s="2">
        <v>9600</v>
      </c>
      <c r="F1243" s="2">
        <v>9600</v>
      </c>
      <c r="G1243" s="2">
        <v>0</v>
      </c>
    </row>
    <row r="1244" spans="1:7">
      <c r="A1244" s="1">
        <v>10005285</v>
      </c>
      <c r="B1244" s="1" t="s">
        <v>3317</v>
      </c>
      <c r="C1244" s="1" t="s">
        <v>437</v>
      </c>
      <c r="D1244" s="2">
        <v>0</v>
      </c>
      <c r="E1244" s="2">
        <v>1705</v>
      </c>
      <c r="F1244" s="2">
        <v>1705</v>
      </c>
      <c r="G1244" s="2">
        <v>0</v>
      </c>
    </row>
    <row r="1245" spans="1:7">
      <c r="A1245" s="1">
        <v>10005292</v>
      </c>
      <c r="B1245" s="1" t="s">
        <v>3318</v>
      </c>
      <c r="C1245" s="1" t="s">
        <v>437</v>
      </c>
      <c r="D1245" s="2">
        <v>0</v>
      </c>
      <c r="E1245" s="2">
        <v>14000</v>
      </c>
      <c r="F1245" s="2">
        <v>14000</v>
      </c>
      <c r="G1245" s="2">
        <v>0</v>
      </c>
    </row>
    <row r="1246" spans="1:7">
      <c r="A1246" s="1">
        <v>10007749</v>
      </c>
      <c r="B1246" s="1" t="s">
        <v>3319</v>
      </c>
      <c r="C1246" s="1" t="s">
        <v>437</v>
      </c>
      <c r="D1246" s="2">
        <v>0</v>
      </c>
      <c r="E1246" s="2">
        <v>200</v>
      </c>
      <c r="F1246" s="2">
        <v>200</v>
      </c>
      <c r="G1246" s="2">
        <v>0</v>
      </c>
    </row>
    <row r="1247" spans="1:7">
      <c r="A1247" s="1">
        <v>10007746</v>
      </c>
      <c r="B1247" s="1" t="s">
        <v>3320</v>
      </c>
      <c r="C1247" s="1" t="s">
        <v>437</v>
      </c>
      <c r="D1247" s="2">
        <v>0</v>
      </c>
      <c r="E1247" s="2">
        <v>1000</v>
      </c>
      <c r="F1247" s="2">
        <v>1000</v>
      </c>
      <c r="G1247" s="2">
        <v>0</v>
      </c>
    </row>
    <row r="1248" spans="1:7">
      <c r="A1248" s="1">
        <v>10006932</v>
      </c>
      <c r="B1248" s="1" t="s">
        <v>3321</v>
      </c>
      <c r="C1248" s="1" t="s">
        <v>437</v>
      </c>
      <c r="D1248" s="2">
        <v>0</v>
      </c>
      <c r="E1248" s="2">
        <v>480</v>
      </c>
      <c r="F1248" s="2">
        <v>480</v>
      </c>
      <c r="G1248" s="2">
        <v>0</v>
      </c>
    </row>
    <row r="1249" spans="1:7">
      <c r="A1249" s="1">
        <v>10005368</v>
      </c>
      <c r="B1249" s="1" t="s">
        <v>3322</v>
      </c>
      <c r="C1249" s="1" t="s">
        <v>437</v>
      </c>
      <c r="D1249" s="2">
        <v>0</v>
      </c>
      <c r="E1249" s="2">
        <v>1595</v>
      </c>
      <c r="F1249" s="2">
        <v>1595</v>
      </c>
      <c r="G1249" s="2">
        <v>0</v>
      </c>
    </row>
    <row r="1250" spans="1:7">
      <c r="A1250" s="1">
        <v>10007335</v>
      </c>
      <c r="B1250" s="1" t="s">
        <v>3323</v>
      </c>
      <c r="C1250" s="1" t="s">
        <v>437</v>
      </c>
      <c r="D1250" s="2">
        <v>0</v>
      </c>
      <c r="E1250" s="2">
        <v>5000</v>
      </c>
      <c r="F1250" s="2">
        <v>5000</v>
      </c>
      <c r="G1250" s="2">
        <v>0</v>
      </c>
    </row>
    <row r="1251" spans="1:7">
      <c r="A1251" s="1">
        <v>10006939</v>
      </c>
      <c r="B1251" s="1" t="s">
        <v>3324</v>
      </c>
      <c r="C1251" s="1" t="s">
        <v>437</v>
      </c>
      <c r="D1251" s="2">
        <v>0</v>
      </c>
      <c r="E1251" s="2">
        <v>1320</v>
      </c>
      <c r="F1251" s="2">
        <v>1320</v>
      </c>
      <c r="G1251" s="2">
        <v>0</v>
      </c>
    </row>
    <row r="1252" spans="1:7">
      <c r="A1252" s="1">
        <v>10007482</v>
      </c>
      <c r="B1252" s="1" t="s">
        <v>3325</v>
      </c>
      <c r="C1252" s="1" t="s">
        <v>437</v>
      </c>
      <c r="D1252" s="2">
        <v>0</v>
      </c>
      <c r="E1252" s="2">
        <v>516</v>
      </c>
      <c r="F1252" s="2">
        <v>516</v>
      </c>
      <c r="G1252" s="2">
        <v>0</v>
      </c>
    </row>
    <row r="1253" spans="1:7">
      <c r="A1253" s="1">
        <v>10006819</v>
      </c>
      <c r="B1253" s="1" t="s">
        <v>3326</v>
      </c>
      <c r="C1253" s="1" t="s">
        <v>565</v>
      </c>
      <c r="D1253" s="2">
        <v>0</v>
      </c>
      <c r="E1253" s="2">
        <v>3549.35</v>
      </c>
      <c r="F1253" s="2">
        <v>3549.35</v>
      </c>
      <c r="G1253" s="2">
        <v>0</v>
      </c>
    </row>
    <row r="1254" spans="1:7">
      <c r="A1254" s="1">
        <v>10007410</v>
      </c>
      <c r="B1254" s="1" t="s">
        <v>3327</v>
      </c>
      <c r="C1254" s="1" t="s">
        <v>437</v>
      </c>
      <c r="D1254" s="2">
        <v>0</v>
      </c>
      <c r="E1254" s="2">
        <v>70</v>
      </c>
      <c r="F1254" s="2">
        <v>70</v>
      </c>
      <c r="G1254" s="2">
        <v>0</v>
      </c>
    </row>
    <row r="1255" spans="1:7">
      <c r="A1255" s="1">
        <v>10006090</v>
      </c>
      <c r="B1255" s="1" t="s">
        <v>3328</v>
      </c>
      <c r="C1255" s="1" t="s">
        <v>437</v>
      </c>
      <c r="D1255" s="2">
        <v>0</v>
      </c>
      <c r="E1255" s="2">
        <v>2100</v>
      </c>
      <c r="F1255" s="2">
        <v>2100</v>
      </c>
      <c r="G1255" s="2">
        <v>0</v>
      </c>
    </row>
    <row r="1256" spans="1:7">
      <c r="A1256" s="1">
        <v>10005360</v>
      </c>
      <c r="B1256" s="1" t="s">
        <v>3329</v>
      </c>
      <c r="C1256" s="1" t="s">
        <v>437</v>
      </c>
      <c r="D1256" s="2">
        <v>0</v>
      </c>
      <c r="E1256" s="2">
        <v>8750</v>
      </c>
      <c r="F1256" s="2">
        <v>8750</v>
      </c>
      <c r="G1256" s="2">
        <v>0</v>
      </c>
    </row>
    <row r="1257" spans="1:7">
      <c r="A1257" s="1">
        <v>10005335</v>
      </c>
      <c r="B1257" s="1" t="s">
        <v>3330</v>
      </c>
      <c r="C1257" s="1" t="s">
        <v>437</v>
      </c>
      <c r="D1257" s="2">
        <v>0</v>
      </c>
      <c r="E1257" s="2">
        <v>1705</v>
      </c>
      <c r="F1257" s="2">
        <v>1705</v>
      </c>
      <c r="G1257" s="2">
        <v>0</v>
      </c>
    </row>
    <row r="1258" spans="1:7">
      <c r="A1258" s="1">
        <v>10005334</v>
      </c>
      <c r="B1258" s="1" t="s">
        <v>3331</v>
      </c>
      <c r="C1258" s="1" t="s">
        <v>437</v>
      </c>
      <c r="D1258" s="2">
        <v>0</v>
      </c>
      <c r="E1258" s="2">
        <v>1057</v>
      </c>
      <c r="F1258" s="2">
        <v>1057</v>
      </c>
      <c r="G1258" s="2">
        <v>0</v>
      </c>
    </row>
    <row r="1259" spans="1:7">
      <c r="A1259" s="1">
        <v>10005337</v>
      </c>
      <c r="B1259" s="1" t="s">
        <v>3332</v>
      </c>
      <c r="C1259" s="1" t="s">
        <v>437</v>
      </c>
      <c r="D1259" s="2">
        <v>0</v>
      </c>
      <c r="E1259" s="2">
        <v>3410</v>
      </c>
      <c r="F1259" s="2">
        <v>3410</v>
      </c>
      <c r="G1259" s="2">
        <v>0</v>
      </c>
    </row>
    <row r="1260" spans="1:7">
      <c r="A1260" s="1">
        <v>10006087</v>
      </c>
      <c r="B1260" s="1" t="s">
        <v>3333</v>
      </c>
      <c r="C1260" s="1" t="s">
        <v>437</v>
      </c>
      <c r="D1260" s="2">
        <v>0</v>
      </c>
      <c r="E1260" s="2">
        <v>4030</v>
      </c>
      <c r="F1260" s="2">
        <v>4030</v>
      </c>
      <c r="G1260" s="2">
        <v>0</v>
      </c>
    </row>
    <row r="1261" spans="1:7">
      <c r="A1261" s="1">
        <v>10005343</v>
      </c>
      <c r="B1261" s="1" t="s">
        <v>3334</v>
      </c>
      <c r="C1261" s="1" t="s">
        <v>437</v>
      </c>
      <c r="D1261" s="2">
        <v>0</v>
      </c>
      <c r="E1261" s="2">
        <v>847</v>
      </c>
      <c r="F1261" s="2">
        <v>847</v>
      </c>
      <c r="G1261" s="2">
        <v>0</v>
      </c>
    </row>
    <row r="1262" spans="1:7">
      <c r="A1262" s="1">
        <v>10006813</v>
      </c>
      <c r="B1262" s="1" t="s">
        <v>3335</v>
      </c>
      <c r="C1262" s="1" t="s">
        <v>437</v>
      </c>
      <c r="D1262" s="2">
        <v>0</v>
      </c>
      <c r="E1262" s="2">
        <v>1705</v>
      </c>
      <c r="F1262" s="2">
        <v>1705</v>
      </c>
      <c r="G1262" s="2">
        <v>0</v>
      </c>
    </row>
    <row r="1263" spans="1:7">
      <c r="A1263" s="1">
        <v>10005345</v>
      </c>
      <c r="B1263" s="1" t="s">
        <v>3336</v>
      </c>
      <c r="C1263" s="1" t="s">
        <v>437</v>
      </c>
      <c r="D1263" s="2">
        <v>0</v>
      </c>
      <c r="E1263" s="2">
        <v>9728.83</v>
      </c>
      <c r="F1263" s="2">
        <v>9728.83</v>
      </c>
      <c r="G1263" s="2">
        <v>0</v>
      </c>
    </row>
    <row r="1264" spans="1:7">
      <c r="A1264" s="1">
        <v>10005361</v>
      </c>
      <c r="B1264" s="1" t="s">
        <v>3337</v>
      </c>
      <c r="C1264" s="1" t="s">
        <v>437</v>
      </c>
      <c r="D1264" s="2">
        <v>0</v>
      </c>
      <c r="E1264" s="2">
        <v>3410</v>
      </c>
      <c r="F1264" s="2">
        <v>3410</v>
      </c>
      <c r="G1264" s="2">
        <v>0</v>
      </c>
    </row>
    <row r="1265" spans="1:7">
      <c r="A1265" s="1">
        <v>10005351</v>
      </c>
      <c r="B1265" s="1" t="s">
        <v>3338</v>
      </c>
      <c r="C1265" s="1" t="s">
        <v>437</v>
      </c>
      <c r="D1265" s="2">
        <v>0</v>
      </c>
      <c r="E1265" s="2">
        <v>720</v>
      </c>
      <c r="F1265" s="2">
        <v>720</v>
      </c>
      <c r="G1265" s="2">
        <v>0</v>
      </c>
    </row>
    <row r="1266" spans="1:7">
      <c r="A1266" s="1">
        <v>10005356</v>
      </c>
      <c r="B1266" s="1" t="s">
        <v>3339</v>
      </c>
      <c r="C1266" s="1" t="s">
        <v>437</v>
      </c>
      <c r="D1266" s="2">
        <v>0</v>
      </c>
      <c r="E1266" s="2">
        <v>920</v>
      </c>
      <c r="F1266" s="2">
        <v>920</v>
      </c>
      <c r="G1266" s="2">
        <v>0</v>
      </c>
    </row>
    <row r="1267" spans="1:7">
      <c r="A1267" s="1">
        <v>10005348</v>
      </c>
      <c r="B1267" s="1" t="s">
        <v>3340</v>
      </c>
      <c r="C1267" s="1" t="s">
        <v>437</v>
      </c>
      <c r="D1267" s="2">
        <v>0</v>
      </c>
      <c r="E1267" s="2">
        <v>1100</v>
      </c>
      <c r="F1267" s="2">
        <v>1100</v>
      </c>
      <c r="G1267" s="2">
        <v>0</v>
      </c>
    </row>
    <row r="1268" spans="1:7">
      <c r="A1268" s="1">
        <v>10005370</v>
      </c>
      <c r="B1268" s="1" t="s">
        <v>301</v>
      </c>
      <c r="C1268" s="1" t="s">
        <v>437</v>
      </c>
      <c r="D1268" s="2">
        <v>0</v>
      </c>
      <c r="E1268" s="2">
        <v>2427</v>
      </c>
      <c r="F1268" s="2">
        <v>2427</v>
      </c>
      <c r="G1268" s="2">
        <v>0</v>
      </c>
    </row>
    <row r="1269" spans="1:7">
      <c r="A1269" s="1">
        <v>10005307</v>
      </c>
      <c r="B1269" s="1" t="s">
        <v>3341</v>
      </c>
      <c r="C1269" s="1" t="s">
        <v>437</v>
      </c>
      <c r="D1269" s="2">
        <v>0</v>
      </c>
      <c r="E1269" s="2">
        <v>2304</v>
      </c>
      <c r="F1269" s="2">
        <v>2304</v>
      </c>
      <c r="G1269" s="2">
        <v>0</v>
      </c>
    </row>
    <row r="1270" spans="1:7">
      <c r="A1270" s="1">
        <v>10007843</v>
      </c>
      <c r="B1270" s="1" t="s">
        <v>3342</v>
      </c>
      <c r="C1270" s="1" t="s">
        <v>437</v>
      </c>
      <c r="D1270" s="2">
        <v>0</v>
      </c>
      <c r="E1270" s="2">
        <v>550</v>
      </c>
      <c r="F1270" s="2">
        <v>550</v>
      </c>
      <c r="G1270" s="2">
        <v>0</v>
      </c>
    </row>
    <row r="1271" spans="1:7">
      <c r="A1271" s="1">
        <v>10005310</v>
      </c>
      <c r="B1271" s="1" t="s">
        <v>3343</v>
      </c>
      <c r="C1271" s="1" t="s">
        <v>437</v>
      </c>
      <c r="D1271" s="2">
        <v>0</v>
      </c>
      <c r="E1271" s="2">
        <v>3278</v>
      </c>
      <c r="F1271" s="2">
        <v>3278</v>
      </c>
      <c r="G1271" s="2">
        <v>0</v>
      </c>
    </row>
    <row r="1272" spans="1:7">
      <c r="A1272" s="1">
        <v>10005311</v>
      </c>
      <c r="B1272" s="1" t="s">
        <v>3344</v>
      </c>
      <c r="C1272" s="1" t="s">
        <v>437</v>
      </c>
      <c r="D1272" s="2">
        <v>0</v>
      </c>
      <c r="E1272" s="2">
        <v>880</v>
      </c>
      <c r="F1272" s="2">
        <v>880</v>
      </c>
      <c r="G1272" s="2">
        <v>0</v>
      </c>
    </row>
    <row r="1273" spans="1:7">
      <c r="A1273" s="1">
        <v>10005314</v>
      </c>
      <c r="B1273" s="1" t="s">
        <v>3345</v>
      </c>
      <c r="C1273" s="1" t="s">
        <v>437</v>
      </c>
      <c r="D1273" s="2">
        <v>0</v>
      </c>
      <c r="E1273" s="2">
        <v>1240</v>
      </c>
      <c r="F1273" s="2">
        <v>1240</v>
      </c>
      <c r="G1273" s="2">
        <v>0</v>
      </c>
    </row>
    <row r="1274" spans="1:7">
      <c r="A1274" s="1">
        <v>10005313</v>
      </c>
      <c r="B1274" s="1" t="s">
        <v>3346</v>
      </c>
      <c r="C1274" s="1" t="s">
        <v>437</v>
      </c>
      <c r="D1274" s="2">
        <v>0</v>
      </c>
      <c r="E1274" s="2">
        <v>640</v>
      </c>
      <c r="F1274" s="2">
        <v>640</v>
      </c>
      <c r="G1274" s="2">
        <v>0</v>
      </c>
    </row>
    <row r="1275" spans="1:7">
      <c r="A1275" s="1">
        <v>10007777</v>
      </c>
      <c r="B1275" s="1" t="s">
        <v>3347</v>
      </c>
      <c r="C1275" s="1" t="s">
        <v>437</v>
      </c>
      <c r="D1275" s="2">
        <v>0</v>
      </c>
      <c r="E1275" s="2">
        <v>480</v>
      </c>
      <c r="F1275" s="2">
        <v>480</v>
      </c>
      <c r="G1275" s="2">
        <v>0</v>
      </c>
    </row>
    <row r="1276" spans="1:7">
      <c r="A1276" s="1">
        <v>10005341</v>
      </c>
      <c r="B1276" s="1" t="s">
        <v>3348</v>
      </c>
      <c r="C1276" s="1" t="s">
        <v>437</v>
      </c>
      <c r="D1276" s="2">
        <v>0</v>
      </c>
      <c r="E1276" s="2">
        <v>385</v>
      </c>
      <c r="F1276" s="2">
        <v>385</v>
      </c>
      <c r="G1276" s="2">
        <v>0</v>
      </c>
    </row>
    <row r="1277" spans="1:7">
      <c r="A1277" s="1">
        <v>10006866</v>
      </c>
      <c r="B1277" s="1" t="s">
        <v>3349</v>
      </c>
      <c r="C1277" s="1" t="s">
        <v>437</v>
      </c>
      <c r="D1277" s="2">
        <v>0</v>
      </c>
      <c r="E1277" s="2">
        <v>1000</v>
      </c>
      <c r="F1277" s="2">
        <v>1000</v>
      </c>
      <c r="G1277" s="2">
        <v>0</v>
      </c>
    </row>
    <row r="1278" spans="1:7">
      <c r="A1278" s="1">
        <v>10005367</v>
      </c>
      <c r="B1278" s="1" t="s">
        <v>3350</v>
      </c>
      <c r="C1278" s="1" t="s">
        <v>437</v>
      </c>
      <c r="D1278" s="2">
        <v>0</v>
      </c>
      <c r="E1278" s="2">
        <v>186.64</v>
      </c>
      <c r="F1278" s="2">
        <v>186.64</v>
      </c>
      <c r="G1278" s="2">
        <v>0</v>
      </c>
    </row>
    <row r="1279" spans="1:7">
      <c r="A1279" s="1">
        <v>10005364</v>
      </c>
      <c r="B1279" s="1" t="s">
        <v>1222</v>
      </c>
      <c r="C1279" s="1" t="s">
        <v>437</v>
      </c>
      <c r="D1279" s="2">
        <v>0</v>
      </c>
      <c r="E1279" s="2">
        <v>3141</v>
      </c>
      <c r="F1279" s="2">
        <v>3141</v>
      </c>
      <c r="G1279" s="2">
        <v>0</v>
      </c>
    </row>
    <row r="1280" spans="1:7">
      <c r="A1280" s="1">
        <v>10000113</v>
      </c>
      <c r="B1280" s="1" t="s">
        <v>1223</v>
      </c>
      <c r="C1280" s="1" t="s">
        <v>434</v>
      </c>
      <c r="D1280" s="2">
        <v>0</v>
      </c>
      <c r="E1280" s="2">
        <v>10152.51</v>
      </c>
      <c r="F1280" s="2">
        <v>10152.51</v>
      </c>
      <c r="G1280" s="2">
        <v>0</v>
      </c>
    </row>
    <row r="1281" spans="1:7">
      <c r="A1281" s="1">
        <v>10005394</v>
      </c>
      <c r="B1281" s="1" t="s">
        <v>1224</v>
      </c>
      <c r="C1281" s="1" t="s">
        <v>437</v>
      </c>
      <c r="D1281" s="2">
        <v>0</v>
      </c>
      <c r="E1281" s="2">
        <v>5500</v>
      </c>
      <c r="F1281" s="2">
        <v>5500</v>
      </c>
      <c r="G1281" s="2">
        <v>0</v>
      </c>
    </row>
    <row r="1282" spans="1:7">
      <c r="A1282" s="1">
        <v>10005397</v>
      </c>
      <c r="B1282" s="1" t="s">
        <v>1225</v>
      </c>
      <c r="C1282" s="1" t="s">
        <v>437</v>
      </c>
      <c r="D1282" s="2">
        <v>0</v>
      </c>
      <c r="E1282" s="2">
        <v>620</v>
      </c>
      <c r="F1282" s="2">
        <v>620</v>
      </c>
      <c r="G1282" s="2">
        <v>0</v>
      </c>
    </row>
    <row r="1283" spans="1:7">
      <c r="A1283" s="1">
        <v>10005401</v>
      </c>
      <c r="B1283" s="1" t="s">
        <v>1226</v>
      </c>
      <c r="C1283" s="1" t="s">
        <v>437</v>
      </c>
      <c r="D1283" s="2">
        <v>0</v>
      </c>
      <c r="E1283" s="2">
        <v>1705</v>
      </c>
      <c r="F1283" s="2">
        <v>1705</v>
      </c>
      <c r="G1283" s="2">
        <v>0</v>
      </c>
    </row>
    <row r="1284" spans="1:7">
      <c r="A1284" s="1">
        <v>10005438</v>
      </c>
      <c r="B1284" s="1" t="s">
        <v>1227</v>
      </c>
      <c r="C1284" s="1" t="s">
        <v>437</v>
      </c>
      <c r="D1284" s="2">
        <v>0</v>
      </c>
      <c r="E1284" s="2">
        <v>2840</v>
      </c>
      <c r="F1284" s="2">
        <v>2840</v>
      </c>
      <c r="G1284" s="2">
        <v>0</v>
      </c>
    </row>
    <row r="1285" spans="1:7">
      <c r="A1285" s="1">
        <v>10006940</v>
      </c>
      <c r="B1285" s="1" t="s">
        <v>1228</v>
      </c>
      <c r="C1285" s="1" t="s">
        <v>437</v>
      </c>
      <c r="D1285" s="2">
        <v>0</v>
      </c>
      <c r="E1285" s="2">
        <v>2480</v>
      </c>
      <c r="F1285" s="2">
        <v>2480</v>
      </c>
      <c r="G1285" s="2">
        <v>0</v>
      </c>
    </row>
    <row r="1286" spans="1:7">
      <c r="A1286" s="1">
        <v>10005465</v>
      </c>
      <c r="B1286" s="1" t="s">
        <v>1229</v>
      </c>
      <c r="C1286" s="1" t="s">
        <v>437</v>
      </c>
      <c r="D1286" s="2">
        <v>0</v>
      </c>
      <c r="E1286" s="2">
        <v>1630</v>
      </c>
      <c r="F1286" s="2">
        <v>1630</v>
      </c>
      <c r="G1286" s="2">
        <v>0</v>
      </c>
    </row>
    <row r="1287" spans="1:7">
      <c r="A1287" s="1">
        <v>10005463</v>
      </c>
      <c r="B1287" s="1" t="s">
        <v>1230</v>
      </c>
      <c r="C1287" s="1" t="s">
        <v>437</v>
      </c>
      <c r="D1287" s="2">
        <v>0</v>
      </c>
      <c r="E1287" s="2">
        <v>1705</v>
      </c>
      <c r="F1287" s="2">
        <v>1550</v>
      </c>
      <c r="G1287" s="2">
        <v>155</v>
      </c>
    </row>
    <row r="1288" spans="1:7">
      <c r="A1288" s="1">
        <v>10005485</v>
      </c>
      <c r="B1288" s="1" t="s">
        <v>1231</v>
      </c>
      <c r="C1288" s="1" t="s">
        <v>437</v>
      </c>
      <c r="D1288" s="2">
        <v>0</v>
      </c>
      <c r="E1288" s="2">
        <v>383</v>
      </c>
      <c r="F1288" s="2">
        <v>383</v>
      </c>
      <c r="G1288" s="2">
        <v>0</v>
      </c>
    </row>
    <row r="1289" spans="1:7">
      <c r="A1289" s="1">
        <v>10005505</v>
      </c>
      <c r="B1289" s="1" t="s">
        <v>1232</v>
      </c>
      <c r="C1289" s="1" t="s">
        <v>437</v>
      </c>
      <c r="D1289" s="2">
        <v>0</v>
      </c>
      <c r="E1289" s="2">
        <v>6528</v>
      </c>
      <c r="F1289" s="2">
        <v>6528</v>
      </c>
      <c r="G1289" s="2">
        <v>0</v>
      </c>
    </row>
    <row r="1290" spans="1:7">
      <c r="A1290" s="1">
        <v>10007417</v>
      </c>
      <c r="B1290" s="1" t="s">
        <v>1233</v>
      </c>
      <c r="C1290" s="1" t="s">
        <v>437</v>
      </c>
      <c r="D1290" s="2">
        <v>0</v>
      </c>
      <c r="E1290" s="2">
        <v>135</v>
      </c>
      <c r="F1290" s="2">
        <v>135</v>
      </c>
      <c r="G1290" s="2">
        <v>0</v>
      </c>
    </row>
    <row r="1291" spans="1:7">
      <c r="A1291" s="1">
        <v>10005509</v>
      </c>
      <c r="B1291" s="1" t="s">
        <v>1234</v>
      </c>
      <c r="C1291" s="1" t="s">
        <v>437</v>
      </c>
      <c r="D1291" s="2">
        <v>0</v>
      </c>
      <c r="E1291" s="2">
        <v>200</v>
      </c>
      <c r="F1291" s="2">
        <v>200</v>
      </c>
      <c r="G1291" s="2">
        <v>0</v>
      </c>
    </row>
    <row r="1292" spans="1:7">
      <c r="A1292" s="1">
        <v>10005507</v>
      </c>
      <c r="B1292" s="1" t="s">
        <v>1235</v>
      </c>
      <c r="C1292" s="1" t="s">
        <v>437</v>
      </c>
      <c r="D1292" s="2">
        <v>0</v>
      </c>
      <c r="E1292" s="2">
        <v>1000</v>
      </c>
      <c r="F1292" s="2">
        <v>1000</v>
      </c>
      <c r="G1292" s="2">
        <v>0</v>
      </c>
    </row>
    <row r="1293" spans="1:7">
      <c r="A1293" s="1">
        <v>10007255</v>
      </c>
      <c r="B1293" s="1" t="s">
        <v>1236</v>
      </c>
      <c r="C1293" s="1" t="s">
        <v>434</v>
      </c>
      <c r="D1293" s="2">
        <v>0</v>
      </c>
      <c r="E1293" s="2">
        <v>0</v>
      </c>
      <c r="F1293" s="2">
        <v>187.2</v>
      </c>
      <c r="G1293" s="2">
        <v>-187.2</v>
      </c>
    </row>
    <row r="1294" spans="1:7">
      <c r="A1294" s="1">
        <v>10005519</v>
      </c>
      <c r="B1294" s="1" t="s">
        <v>1237</v>
      </c>
      <c r="C1294" s="1" t="s">
        <v>437</v>
      </c>
      <c r="D1294" s="2">
        <v>0</v>
      </c>
      <c r="E1294" s="2">
        <v>1705</v>
      </c>
      <c r="F1294" s="2">
        <v>1705</v>
      </c>
      <c r="G1294" s="2">
        <v>0</v>
      </c>
    </row>
    <row r="1295" spans="1:7">
      <c r="A1295" s="1">
        <v>10007347</v>
      </c>
      <c r="B1295" s="1" t="s">
        <v>1238</v>
      </c>
      <c r="C1295" s="1" t="s">
        <v>437</v>
      </c>
      <c r="D1295" s="2">
        <v>0</v>
      </c>
      <c r="E1295" s="2">
        <v>567.35</v>
      </c>
      <c r="F1295" s="2">
        <v>567.35</v>
      </c>
      <c r="G1295" s="2">
        <v>0</v>
      </c>
    </row>
    <row r="1296" spans="1:7">
      <c r="A1296" s="1">
        <v>10005533</v>
      </c>
      <c r="B1296" s="1" t="s">
        <v>1239</v>
      </c>
      <c r="C1296" s="1" t="s">
        <v>437</v>
      </c>
      <c r="D1296" s="2">
        <v>0</v>
      </c>
      <c r="E1296" s="2">
        <v>5570.18</v>
      </c>
      <c r="F1296" s="2">
        <v>5570.18</v>
      </c>
      <c r="G1296" s="2">
        <v>0</v>
      </c>
    </row>
    <row r="1297" spans="1:7">
      <c r="A1297" s="1">
        <v>10007785</v>
      </c>
      <c r="B1297" s="1" t="s">
        <v>1240</v>
      </c>
      <c r="C1297" s="1" t="s">
        <v>437</v>
      </c>
      <c r="D1297" s="2">
        <v>0</v>
      </c>
      <c r="E1297" s="2">
        <v>304</v>
      </c>
      <c r="F1297" s="2">
        <v>304</v>
      </c>
      <c r="G1297" s="2">
        <v>0</v>
      </c>
    </row>
    <row r="1298" spans="1:7">
      <c r="A1298" s="1">
        <v>10005535</v>
      </c>
      <c r="B1298" s="1" t="s">
        <v>314</v>
      </c>
      <c r="C1298" s="1" t="s">
        <v>437</v>
      </c>
      <c r="D1298" s="2">
        <v>0</v>
      </c>
      <c r="E1298" s="2">
        <v>1140</v>
      </c>
      <c r="F1298" s="2">
        <v>1140</v>
      </c>
      <c r="G1298" s="2">
        <v>0</v>
      </c>
    </row>
    <row r="1299" spans="1:7">
      <c r="A1299" s="1">
        <v>10005536</v>
      </c>
      <c r="B1299" s="1" t="s">
        <v>1241</v>
      </c>
      <c r="C1299" s="1" t="s">
        <v>437</v>
      </c>
      <c r="D1299" s="2">
        <v>0</v>
      </c>
      <c r="E1299" s="2">
        <v>374</v>
      </c>
      <c r="F1299" s="2">
        <v>374</v>
      </c>
      <c r="G1299" s="2">
        <v>0</v>
      </c>
    </row>
    <row r="1300" spans="1:7">
      <c r="A1300" s="1">
        <v>10005534</v>
      </c>
      <c r="B1300" s="1" t="s">
        <v>1242</v>
      </c>
      <c r="C1300" s="1" t="s">
        <v>437</v>
      </c>
      <c r="D1300" s="2">
        <v>0</v>
      </c>
      <c r="E1300" s="2">
        <v>2904</v>
      </c>
      <c r="F1300" s="2">
        <v>2904</v>
      </c>
      <c r="G1300" s="2">
        <v>0</v>
      </c>
    </row>
    <row r="1301" spans="1:7">
      <c r="A1301" s="1">
        <v>10007805</v>
      </c>
      <c r="B1301" s="1" t="s">
        <v>1243</v>
      </c>
      <c r="C1301" s="1" t="s">
        <v>437</v>
      </c>
      <c r="D1301" s="2">
        <v>0</v>
      </c>
      <c r="E1301" s="2">
        <v>1498.99</v>
      </c>
      <c r="F1301" s="2">
        <v>1498.99</v>
      </c>
      <c r="G1301" s="2">
        <v>0</v>
      </c>
    </row>
    <row r="1302" spans="1:7">
      <c r="A1302" s="1">
        <v>10005524</v>
      </c>
      <c r="B1302" s="1" t="s">
        <v>1244</v>
      </c>
      <c r="C1302" s="1" t="s">
        <v>437</v>
      </c>
      <c r="D1302" s="2">
        <v>0</v>
      </c>
      <c r="E1302" s="2">
        <v>1483</v>
      </c>
      <c r="F1302" s="2">
        <v>1483</v>
      </c>
      <c r="G1302" s="2">
        <v>0</v>
      </c>
    </row>
    <row r="1303" spans="1:7">
      <c r="A1303" s="1">
        <v>10005530</v>
      </c>
      <c r="B1303" s="1" t="s">
        <v>1245</v>
      </c>
      <c r="C1303" s="1" t="s">
        <v>437</v>
      </c>
      <c r="D1303" s="2">
        <v>0</v>
      </c>
      <c r="E1303" s="2">
        <v>3500</v>
      </c>
      <c r="F1303" s="2">
        <v>3500</v>
      </c>
      <c r="G1303" s="2">
        <v>0</v>
      </c>
    </row>
    <row r="1304" spans="1:7">
      <c r="A1304" s="1">
        <v>10005528</v>
      </c>
      <c r="B1304" s="1" t="s">
        <v>1246</v>
      </c>
      <c r="C1304" s="1" t="s">
        <v>437</v>
      </c>
      <c r="D1304" s="2">
        <v>0</v>
      </c>
      <c r="E1304" s="2">
        <v>8400</v>
      </c>
      <c r="F1304" s="2">
        <v>8400</v>
      </c>
      <c r="G1304" s="2">
        <v>0</v>
      </c>
    </row>
    <row r="1305" spans="1:7">
      <c r="A1305" s="1">
        <v>10005537</v>
      </c>
      <c r="B1305" s="1" t="s">
        <v>1247</v>
      </c>
      <c r="C1305" s="1" t="s">
        <v>437</v>
      </c>
      <c r="D1305" s="2">
        <v>0</v>
      </c>
      <c r="E1305" s="2">
        <v>12370.6</v>
      </c>
      <c r="F1305" s="2">
        <v>12370.6</v>
      </c>
      <c r="G1305" s="2">
        <v>0</v>
      </c>
    </row>
    <row r="1306" spans="1:7">
      <c r="A1306" s="1">
        <v>10007720</v>
      </c>
      <c r="B1306" s="1" t="s">
        <v>1248</v>
      </c>
      <c r="C1306" s="1" t="s">
        <v>437</v>
      </c>
      <c r="D1306" s="2">
        <v>0</v>
      </c>
      <c r="E1306" s="2">
        <v>83.85</v>
      </c>
      <c r="F1306" s="2">
        <v>83.85</v>
      </c>
      <c r="G1306" s="2">
        <v>0</v>
      </c>
    </row>
    <row r="1307" spans="1:7">
      <c r="A1307" s="1">
        <v>10007316</v>
      </c>
      <c r="B1307" s="1" t="s">
        <v>1249</v>
      </c>
      <c r="C1307" s="1" t="s">
        <v>437</v>
      </c>
      <c r="D1307" s="2">
        <v>0</v>
      </c>
      <c r="E1307" s="2">
        <v>163.29</v>
      </c>
      <c r="F1307" s="2">
        <v>163.29</v>
      </c>
      <c r="G1307" s="2">
        <v>0</v>
      </c>
    </row>
    <row r="1308" spans="1:7">
      <c r="A1308" s="1">
        <v>10005619</v>
      </c>
      <c r="B1308" s="1" t="s">
        <v>1250</v>
      </c>
      <c r="C1308" s="1" t="s">
        <v>437</v>
      </c>
      <c r="D1308" s="2">
        <v>0</v>
      </c>
      <c r="E1308" s="2">
        <v>1650</v>
      </c>
      <c r="F1308" s="2">
        <v>1650</v>
      </c>
      <c r="G1308" s="2">
        <v>0</v>
      </c>
    </row>
    <row r="1309" spans="1:7">
      <c r="A1309" s="1">
        <v>10005403</v>
      </c>
      <c r="B1309" s="1" t="s">
        <v>1251</v>
      </c>
      <c r="C1309" s="1" t="s">
        <v>437</v>
      </c>
      <c r="D1309" s="2">
        <v>0</v>
      </c>
      <c r="E1309" s="2">
        <v>500</v>
      </c>
      <c r="F1309" s="2">
        <v>500</v>
      </c>
      <c r="G1309" s="2">
        <v>0</v>
      </c>
    </row>
    <row r="1310" spans="1:7">
      <c r="A1310" s="1">
        <v>10005418</v>
      </c>
      <c r="B1310" s="1" t="s">
        <v>1252</v>
      </c>
      <c r="C1310" s="1" t="s">
        <v>437</v>
      </c>
      <c r="D1310" s="2">
        <v>0</v>
      </c>
      <c r="E1310" s="2">
        <v>1705</v>
      </c>
      <c r="F1310" s="2">
        <v>1705</v>
      </c>
      <c r="G1310" s="2">
        <v>0</v>
      </c>
    </row>
    <row r="1311" spans="1:7">
      <c r="A1311" s="1">
        <v>10005419</v>
      </c>
      <c r="B1311" s="1" t="s">
        <v>1253</v>
      </c>
      <c r="C1311" s="1" t="s">
        <v>437</v>
      </c>
      <c r="D1311" s="2">
        <v>0</v>
      </c>
      <c r="E1311" s="2">
        <v>1550</v>
      </c>
      <c r="F1311" s="2">
        <v>1550</v>
      </c>
      <c r="G1311" s="2">
        <v>0</v>
      </c>
    </row>
    <row r="1312" spans="1:7">
      <c r="A1312" s="1">
        <v>10007260</v>
      </c>
      <c r="B1312" s="1" t="s">
        <v>1254</v>
      </c>
      <c r="C1312" s="1" t="s">
        <v>437</v>
      </c>
      <c r="D1312" s="2">
        <v>0</v>
      </c>
      <c r="E1312" s="2">
        <v>840</v>
      </c>
      <c r="F1312" s="2">
        <v>840</v>
      </c>
      <c r="G1312" s="2">
        <v>0</v>
      </c>
    </row>
    <row r="1313" spans="1:7">
      <c r="A1313" s="1">
        <v>10005427</v>
      </c>
      <c r="B1313" s="1" t="s">
        <v>1255</v>
      </c>
      <c r="C1313" s="1" t="s">
        <v>437</v>
      </c>
      <c r="D1313" s="2">
        <v>0</v>
      </c>
      <c r="E1313" s="2">
        <v>1530</v>
      </c>
      <c r="F1313" s="2">
        <v>1530</v>
      </c>
      <c r="G1313" s="2">
        <v>0</v>
      </c>
    </row>
    <row r="1314" spans="1:7">
      <c r="A1314" s="1">
        <v>10005425</v>
      </c>
      <c r="B1314" s="1" t="s">
        <v>1256</v>
      </c>
      <c r="C1314" s="1" t="s">
        <v>437</v>
      </c>
      <c r="D1314" s="2">
        <v>0</v>
      </c>
      <c r="E1314" s="2">
        <v>762</v>
      </c>
      <c r="F1314" s="2">
        <v>762</v>
      </c>
      <c r="G1314" s="2">
        <v>0</v>
      </c>
    </row>
    <row r="1315" spans="1:7">
      <c r="A1315" s="1">
        <v>10005428</v>
      </c>
      <c r="B1315" s="1" t="s">
        <v>1257</v>
      </c>
      <c r="C1315" s="1" t="s">
        <v>437</v>
      </c>
      <c r="D1315" s="2">
        <v>0</v>
      </c>
      <c r="E1315" s="2">
        <v>430.44</v>
      </c>
      <c r="F1315" s="2">
        <v>430.44</v>
      </c>
      <c r="G1315" s="2">
        <v>0</v>
      </c>
    </row>
    <row r="1316" spans="1:7">
      <c r="A1316" s="1">
        <v>10005405</v>
      </c>
      <c r="B1316" s="1" t="s">
        <v>1258</v>
      </c>
      <c r="C1316" s="1" t="s">
        <v>437</v>
      </c>
      <c r="D1316" s="2">
        <v>0</v>
      </c>
      <c r="E1316" s="2">
        <v>6820</v>
      </c>
      <c r="F1316" s="2">
        <v>6820</v>
      </c>
      <c r="G1316" s="2">
        <v>0</v>
      </c>
    </row>
    <row r="1317" spans="1:7">
      <c r="A1317" s="1">
        <v>10005407</v>
      </c>
      <c r="B1317" s="1" t="s">
        <v>1259</v>
      </c>
      <c r="C1317" s="1" t="s">
        <v>437</v>
      </c>
      <c r="D1317" s="2">
        <v>0</v>
      </c>
      <c r="E1317" s="2">
        <v>1452</v>
      </c>
      <c r="F1317" s="2">
        <v>1452</v>
      </c>
      <c r="G1317" s="2">
        <v>0</v>
      </c>
    </row>
    <row r="1318" spans="1:7">
      <c r="A1318" s="1">
        <v>10007385</v>
      </c>
      <c r="B1318" s="1" t="s">
        <v>1260</v>
      </c>
      <c r="C1318" s="1" t="s">
        <v>437</v>
      </c>
      <c r="D1318" s="2">
        <v>0</v>
      </c>
      <c r="E1318" s="2">
        <v>240</v>
      </c>
      <c r="F1318" s="2">
        <v>240</v>
      </c>
      <c r="G1318" s="2">
        <v>0</v>
      </c>
    </row>
    <row r="1319" spans="1:7">
      <c r="A1319" s="1">
        <v>10005404</v>
      </c>
      <c r="B1319" s="1" t="s">
        <v>1261</v>
      </c>
      <c r="C1319" s="1" t="s">
        <v>437</v>
      </c>
      <c r="D1319" s="2">
        <v>0</v>
      </c>
      <c r="E1319" s="2">
        <v>235</v>
      </c>
      <c r="F1319" s="2">
        <v>235</v>
      </c>
      <c r="G1319" s="2">
        <v>0</v>
      </c>
    </row>
    <row r="1320" spans="1:7">
      <c r="A1320" s="1">
        <v>10007623</v>
      </c>
      <c r="B1320" s="1" t="s">
        <v>1262</v>
      </c>
      <c r="C1320" s="1" t="s">
        <v>437</v>
      </c>
      <c r="D1320" s="2">
        <v>0</v>
      </c>
      <c r="E1320" s="2">
        <v>76</v>
      </c>
      <c r="F1320" s="2">
        <v>76</v>
      </c>
      <c r="G1320" s="2">
        <v>0</v>
      </c>
    </row>
    <row r="1321" spans="1:7">
      <c r="A1321" s="1">
        <v>10005412</v>
      </c>
      <c r="B1321" s="1" t="s">
        <v>1263</v>
      </c>
      <c r="C1321" s="1" t="s">
        <v>437</v>
      </c>
      <c r="D1321" s="2">
        <v>0</v>
      </c>
      <c r="E1321" s="2">
        <v>968</v>
      </c>
      <c r="F1321" s="2">
        <v>968</v>
      </c>
      <c r="G1321" s="2">
        <v>0</v>
      </c>
    </row>
    <row r="1322" spans="1:7">
      <c r="A1322" s="1">
        <v>10005430</v>
      </c>
      <c r="B1322" s="1" t="s">
        <v>1264</v>
      </c>
      <c r="C1322" s="1" t="s">
        <v>437</v>
      </c>
      <c r="D1322" s="2">
        <v>0</v>
      </c>
      <c r="E1322" s="2">
        <v>5500</v>
      </c>
      <c r="F1322" s="2">
        <v>5500</v>
      </c>
      <c r="G1322" s="2">
        <v>0</v>
      </c>
    </row>
    <row r="1323" spans="1:7">
      <c r="A1323" s="1">
        <v>10006838</v>
      </c>
      <c r="B1323" s="1" t="s">
        <v>1265</v>
      </c>
      <c r="C1323" s="1" t="s">
        <v>434</v>
      </c>
      <c r="D1323" s="2">
        <v>0</v>
      </c>
      <c r="E1323" s="2">
        <v>908.5</v>
      </c>
      <c r="F1323" s="2">
        <v>908.5</v>
      </c>
      <c r="G1323" s="2">
        <v>0</v>
      </c>
    </row>
    <row r="1324" spans="1:7">
      <c r="A1324" s="1">
        <v>10000202</v>
      </c>
      <c r="B1324" s="1" t="s">
        <v>1266</v>
      </c>
      <c r="C1324" s="1" t="s">
        <v>434</v>
      </c>
      <c r="D1324" s="2">
        <v>0</v>
      </c>
      <c r="E1324" s="2">
        <v>18792</v>
      </c>
      <c r="F1324" s="2">
        <v>22392</v>
      </c>
      <c r="G1324" s="2">
        <v>-3600</v>
      </c>
    </row>
    <row r="1325" spans="1:7">
      <c r="A1325" s="1">
        <v>10005440</v>
      </c>
      <c r="B1325" s="1" t="s">
        <v>1267</v>
      </c>
      <c r="C1325" s="1" t="s">
        <v>437</v>
      </c>
      <c r="D1325" s="2">
        <v>0</v>
      </c>
      <c r="E1325" s="2">
        <v>7150</v>
      </c>
      <c r="F1325" s="2">
        <v>7150</v>
      </c>
      <c r="G1325" s="2">
        <v>0</v>
      </c>
    </row>
    <row r="1326" spans="1:7">
      <c r="A1326" s="1">
        <v>10000176</v>
      </c>
      <c r="B1326" s="1" t="s">
        <v>1268</v>
      </c>
      <c r="C1326" s="1" t="s">
        <v>434</v>
      </c>
      <c r="D1326" s="2">
        <v>0</v>
      </c>
      <c r="E1326" s="2">
        <v>122</v>
      </c>
      <c r="F1326" s="2">
        <v>122</v>
      </c>
      <c r="G1326" s="2">
        <v>0</v>
      </c>
    </row>
    <row r="1327" spans="1:7">
      <c r="A1327" s="1">
        <v>10007549</v>
      </c>
      <c r="B1327" s="1" t="s">
        <v>1269</v>
      </c>
      <c r="C1327" s="1" t="s">
        <v>437</v>
      </c>
      <c r="D1327" s="2">
        <v>0</v>
      </c>
      <c r="E1327" s="2">
        <v>1593</v>
      </c>
      <c r="F1327" s="2">
        <v>1593</v>
      </c>
      <c r="G1327" s="2">
        <v>0</v>
      </c>
    </row>
    <row r="1328" spans="1:7">
      <c r="A1328" s="1">
        <v>10005451</v>
      </c>
      <c r="B1328" s="1" t="s">
        <v>1270</v>
      </c>
      <c r="C1328" s="1" t="s">
        <v>437</v>
      </c>
      <c r="D1328" s="2">
        <v>0</v>
      </c>
      <c r="E1328" s="2">
        <v>1320</v>
      </c>
      <c r="F1328" s="2">
        <v>1320</v>
      </c>
      <c r="G1328" s="2">
        <v>0</v>
      </c>
    </row>
    <row r="1329" spans="1:7">
      <c r="A1329" s="1">
        <v>10005454</v>
      </c>
      <c r="B1329" s="1" t="s">
        <v>1271</v>
      </c>
      <c r="C1329" s="1" t="s">
        <v>437</v>
      </c>
      <c r="D1329" s="2">
        <v>0</v>
      </c>
      <c r="E1329" s="2">
        <v>632</v>
      </c>
      <c r="F1329" s="2">
        <v>632</v>
      </c>
      <c r="G1329" s="2">
        <v>0</v>
      </c>
    </row>
    <row r="1330" spans="1:7">
      <c r="A1330" s="1">
        <v>10005446</v>
      </c>
      <c r="B1330" s="1" t="s">
        <v>1272</v>
      </c>
      <c r="C1330" s="1" t="s">
        <v>437</v>
      </c>
      <c r="D1330" s="2">
        <v>0</v>
      </c>
      <c r="E1330" s="2">
        <v>5000</v>
      </c>
      <c r="F1330" s="2">
        <v>5000</v>
      </c>
      <c r="G1330" s="2">
        <v>0</v>
      </c>
    </row>
    <row r="1331" spans="1:7">
      <c r="A1331" s="1">
        <v>10005450</v>
      </c>
      <c r="B1331" s="1" t="s">
        <v>1273</v>
      </c>
      <c r="C1331" s="1" t="s">
        <v>437</v>
      </c>
      <c r="D1331" s="2">
        <v>0</v>
      </c>
      <c r="E1331" s="2">
        <v>8250</v>
      </c>
      <c r="F1331" s="2">
        <v>8250</v>
      </c>
      <c r="G1331" s="2">
        <v>0</v>
      </c>
    </row>
    <row r="1332" spans="1:7">
      <c r="A1332" s="1">
        <v>10007370</v>
      </c>
      <c r="B1332" s="1" t="s">
        <v>1274</v>
      </c>
      <c r="C1332" s="1" t="s">
        <v>437</v>
      </c>
      <c r="D1332" s="2">
        <v>0</v>
      </c>
      <c r="E1332" s="2">
        <v>250</v>
      </c>
      <c r="F1332" s="2">
        <v>250</v>
      </c>
      <c r="G1332" s="2">
        <v>0</v>
      </c>
    </row>
    <row r="1333" spans="1:7">
      <c r="A1333" s="1">
        <v>10000132</v>
      </c>
      <c r="B1333" s="1" t="s">
        <v>1275</v>
      </c>
      <c r="C1333" s="1" t="s">
        <v>434</v>
      </c>
      <c r="D1333" s="2">
        <v>0</v>
      </c>
      <c r="E1333" s="2">
        <v>429.8</v>
      </c>
      <c r="F1333" s="2">
        <v>719.8</v>
      </c>
      <c r="G1333" s="2">
        <v>-290</v>
      </c>
    </row>
    <row r="1334" spans="1:7">
      <c r="A1334" s="1">
        <v>10005497</v>
      </c>
      <c r="B1334" s="1" t="s">
        <v>1276</v>
      </c>
      <c r="C1334" s="1" t="s">
        <v>437</v>
      </c>
      <c r="D1334" s="2">
        <v>0</v>
      </c>
      <c r="E1334" s="2">
        <v>5984</v>
      </c>
      <c r="F1334" s="2">
        <v>5984</v>
      </c>
      <c r="G1334" s="2">
        <v>0</v>
      </c>
    </row>
    <row r="1335" spans="1:7">
      <c r="A1335" s="1">
        <v>10005500</v>
      </c>
      <c r="B1335" s="1" t="s">
        <v>1277</v>
      </c>
      <c r="C1335" s="1" t="s">
        <v>437</v>
      </c>
      <c r="D1335" s="2">
        <v>0</v>
      </c>
      <c r="E1335" s="2">
        <v>1680</v>
      </c>
      <c r="F1335" s="2">
        <v>1680</v>
      </c>
      <c r="G1335" s="2">
        <v>0</v>
      </c>
    </row>
    <row r="1336" spans="1:7">
      <c r="A1336" s="1">
        <v>10005582</v>
      </c>
      <c r="B1336" s="1" t="s">
        <v>1278</v>
      </c>
      <c r="C1336" s="1" t="s">
        <v>437</v>
      </c>
      <c r="D1336" s="2">
        <v>0</v>
      </c>
      <c r="E1336" s="2">
        <v>8600</v>
      </c>
      <c r="F1336" s="2">
        <v>8600</v>
      </c>
      <c r="G1336" s="2">
        <v>0</v>
      </c>
    </row>
    <row r="1337" spans="1:7">
      <c r="A1337" s="1">
        <v>10005576</v>
      </c>
      <c r="B1337" s="1" t="s">
        <v>1279</v>
      </c>
      <c r="C1337" s="1" t="s">
        <v>437</v>
      </c>
      <c r="D1337" s="2">
        <v>0</v>
      </c>
      <c r="E1337" s="2">
        <v>1705</v>
      </c>
      <c r="F1337" s="2">
        <v>1705</v>
      </c>
      <c r="G1337" s="2">
        <v>0</v>
      </c>
    </row>
    <row r="1338" spans="1:7">
      <c r="A1338" s="1">
        <v>10005565</v>
      </c>
      <c r="B1338" s="1" t="s">
        <v>1280</v>
      </c>
      <c r="C1338" s="1" t="s">
        <v>437</v>
      </c>
      <c r="D1338" s="2">
        <v>0</v>
      </c>
      <c r="E1338" s="2">
        <v>9600</v>
      </c>
      <c r="F1338" s="2">
        <v>9600</v>
      </c>
      <c r="G1338" s="2">
        <v>0</v>
      </c>
    </row>
    <row r="1339" spans="1:7">
      <c r="A1339" s="1">
        <v>10005575</v>
      </c>
      <c r="B1339" s="1" t="s">
        <v>1281</v>
      </c>
      <c r="C1339" s="1" t="s">
        <v>437</v>
      </c>
      <c r="D1339" s="2">
        <v>0</v>
      </c>
      <c r="E1339" s="2">
        <v>3300</v>
      </c>
      <c r="F1339" s="2">
        <v>3300</v>
      </c>
      <c r="G1339" s="2">
        <v>0</v>
      </c>
    </row>
    <row r="1340" spans="1:7">
      <c r="A1340" s="1">
        <v>10005577</v>
      </c>
      <c r="B1340" s="1" t="s">
        <v>1282</v>
      </c>
      <c r="C1340" s="1" t="s">
        <v>437</v>
      </c>
      <c r="D1340" s="2">
        <v>0</v>
      </c>
      <c r="E1340" s="2">
        <v>3410</v>
      </c>
      <c r="F1340" s="2">
        <v>3410</v>
      </c>
      <c r="G1340" s="2">
        <v>0</v>
      </c>
    </row>
    <row r="1341" spans="1:7">
      <c r="A1341" s="1">
        <v>10005583</v>
      </c>
      <c r="B1341" s="1" t="s">
        <v>1283</v>
      </c>
      <c r="C1341" s="1" t="s">
        <v>437</v>
      </c>
      <c r="D1341" s="2">
        <v>0</v>
      </c>
      <c r="E1341" s="2">
        <v>424.24</v>
      </c>
      <c r="F1341" s="2">
        <v>424.24</v>
      </c>
      <c r="G1341" s="2">
        <v>0</v>
      </c>
    </row>
    <row r="1342" spans="1:7">
      <c r="A1342" s="1">
        <v>10003030</v>
      </c>
      <c r="B1342" s="1" t="s">
        <v>1284</v>
      </c>
      <c r="C1342" s="1" t="s">
        <v>434</v>
      </c>
      <c r="D1342" s="2">
        <v>-820.54</v>
      </c>
      <c r="E1342" s="2">
        <v>3395.82</v>
      </c>
      <c r="F1342" s="2">
        <v>4143.8100000000004</v>
      </c>
      <c r="G1342" s="2">
        <v>-1568.53</v>
      </c>
    </row>
    <row r="1343" spans="1:7">
      <c r="A1343" s="1">
        <v>10000037</v>
      </c>
      <c r="B1343" s="1" t="s">
        <v>1285</v>
      </c>
      <c r="C1343" s="1" t="s">
        <v>434</v>
      </c>
      <c r="D1343" s="2">
        <v>-41337.019999999997</v>
      </c>
      <c r="E1343" s="2">
        <v>230699.67</v>
      </c>
      <c r="F1343" s="2">
        <v>240342.86</v>
      </c>
      <c r="G1343" s="2">
        <v>-50980.21</v>
      </c>
    </row>
    <row r="1344" spans="1:7">
      <c r="A1344" s="1">
        <v>10005615</v>
      </c>
      <c r="B1344" s="1" t="s">
        <v>1286</v>
      </c>
      <c r="C1344" s="1" t="s">
        <v>437</v>
      </c>
      <c r="D1344" s="2">
        <v>0</v>
      </c>
      <c r="E1344" s="2">
        <v>4950</v>
      </c>
      <c r="F1344" s="2">
        <v>4950</v>
      </c>
      <c r="G1344" s="2">
        <v>0</v>
      </c>
    </row>
    <row r="1345" spans="1:7">
      <c r="A1345" s="1">
        <v>10005612</v>
      </c>
      <c r="B1345" s="1" t="s">
        <v>1287</v>
      </c>
      <c r="C1345" s="1" t="s">
        <v>437</v>
      </c>
      <c r="D1345" s="2">
        <v>0</v>
      </c>
      <c r="E1345" s="2">
        <v>1705</v>
      </c>
      <c r="F1345" s="2">
        <v>1705</v>
      </c>
      <c r="G1345" s="2">
        <v>0</v>
      </c>
    </row>
    <row r="1346" spans="1:7">
      <c r="A1346" s="1">
        <v>10005625</v>
      </c>
      <c r="B1346" s="1" t="s">
        <v>1288</v>
      </c>
      <c r="C1346" s="1" t="s">
        <v>437</v>
      </c>
      <c r="D1346" s="2">
        <v>0</v>
      </c>
      <c r="E1346" s="2">
        <v>1330.98</v>
      </c>
      <c r="F1346" s="2">
        <v>1330.98</v>
      </c>
      <c r="G1346" s="2">
        <v>0</v>
      </c>
    </row>
    <row r="1347" spans="1:7">
      <c r="A1347" s="1">
        <v>10007439</v>
      </c>
      <c r="B1347" s="1" t="s">
        <v>1289</v>
      </c>
      <c r="C1347" s="1" t="s">
        <v>437</v>
      </c>
      <c r="D1347" s="2">
        <v>0</v>
      </c>
      <c r="E1347" s="2">
        <v>291.19</v>
      </c>
      <c r="F1347" s="2">
        <v>291.19</v>
      </c>
      <c r="G1347" s="2">
        <v>0</v>
      </c>
    </row>
    <row r="1348" spans="1:7">
      <c r="A1348" s="1">
        <v>10007747</v>
      </c>
      <c r="B1348" s="1" t="s">
        <v>1290</v>
      </c>
      <c r="C1348" s="1" t="s">
        <v>437</v>
      </c>
      <c r="D1348" s="2">
        <v>0</v>
      </c>
      <c r="E1348" s="2">
        <v>200</v>
      </c>
      <c r="F1348" s="2">
        <v>200</v>
      </c>
      <c r="G1348" s="2">
        <v>0</v>
      </c>
    </row>
    <row r="1349" spans="1:7">
      <c r="A1349" s="1">
        <v>10007377</v>
      </c>
      <c r="B1349" s="1" t="s">
        <v>1291</v>
      </c>
      <c r="C1349" s="1" t="s">
        <v>437</v>
      </c>
      <c r="D1349" s="2">
        <v>0</v>
      </c>
      <c r="E1349" s="2">
        <v>400</v>
      </c>
      <c r="F1349" s="2">
        <v>400</v>
      </c>
      <c r="G1349" s="2">
        <v>0</v>
      </c>
    </row>
    <row r="1350" spans="1:7">
      <c r="A1350" s="1">
        <v>10006877</v>
      </c>
      <c r="B1350" s="1" t="s">
        <v>1292</v>
      </c>
      <c r="C1350" s="1" t="s">
        <v>437</v>
      </c>
      <c r="D1350" s="2">
        <v>0</v>
      </c>
      <c r="E1350" s="2">
        <v>200</v>
      </c>
      <c r="F1350" s="2">
        <v>200</v>
      </c>
      <c r="G1350" s="2">
        <v>0</v>
      </c>
    </row>
    <row r="1351" spans="1:7">
      <c r="A1351" s="1">
        <v>10005449</v>
      </c>
      <c r="B1351" s="1" t="s">
        <v>1293</v>
      </c>
      <c r="C1351" s="1" t="s">
        <v>437</v>
      </c>
      <c r="D1351" s="2">
        <v>0</v>
      </c>
      <c r="E1351" s="2">
        <v>1705</v>
      </c>
      <c r="F1351" s="2">
        <v>1705</v>
      </c>
      <c r="G1351" s="2">
        <v>0</v>
      </c>
    </row>
    <row r="1352" spans="1:7">
      <c r="A1352" s="1">
        <v>10005447</v>
      </c>
      <c r="B1352" s="1" t="s">
        <v>1294</v>
      </c>
      <c r="C1352" s="1" t="s">
        <v>437</v>
      </c>
      <c r="D1352" s="2">
        <v>0</v>
      </c>
      <c r="E1352" s="2">
        <v>1221</v>
      </c>
      <c r="F1352" s="2">
        <v>1221</v>
      </c>
      <c r="G1352" s="2">
        <v>0</v>
      </c>
    </row>
    <row r="1353" spans="1:7">
      <c r="A1353" s="1">
        <v>10005483</v>
      </c>
      <c r="B1353" s="1" t="s">
        <v>1295</v>
      </c>
      <c r="C1353" s="1" t="s">
        <v>437</v>
      </c>
      <c r="D1353" s="2">
        <v>0</v>
      </c>
      <c r="E1353" s="2">
        <v>2750</v>
      </c>
      <c r="F1353" s="2">
        <v>2750</v>
      </c>
      <c r="G1353" s="2">
        <v>0</v>
      </c>
    </row>
    <row r="1354" spans="1:7">
      <c r="A1354" s="1">
        <v>10007329</v>
      </c>
      <c r="B1354" s="1" t="s">
        <v>1296</v>
      </c>
      <c r="C1354" s="1" t="s">
        <v>437</v>
      </c>
      <c r="D1354" s="2">
        <v>0</v>
      </c>
      <c r="E1354" s="2">
        <v>400</v>
      </c>
      <c r="F1354" s="2">
        <v>400</v>
      </c>
      <c r="G1354" s="2">
        <v>0</v>
      </c>
    </row>
    <row r="1355" spans="1:7">
      <c r="A1355" s="1">
        <v>10005498</v>
      </c>
      <c r="B1355" s="1" t="s">
        <v>1297</v>
      </c>
      <c r="C1355" s="1" t="s">
        <v>437</v>
      </c>
      <c r="D1355" s="2">
        <v>0</v>
      </c>
      <c r="E1355" s="2">
        <v>11289.6</v>
      </c>
      <c r="F1355" s="2">
        <v>11289.6</v>
      </c>
      <c r="G1355" s="2">
        <v>0</v>
      </c>
    </row>
    <row r="1356" spans="1:7">
      <c r="A1356" s="1">
        <v>10000075</v>
      </c>
      <c r="B1356" s="1" t="s">
        <v>1298</v>
      </c>
      <c r="C1356" s="1" t="s">
        <v>434</v>
      </c>
      <c r="D1356" s="2">
        <v>-6600.87</v>
      </c>
      <c r="E1356" s="2">
        <v>215663.98</v>
      </c>
      <c r="F1356" s="2">
        <v>209336.3</v>
      </c>
      <c r="G1356" s="2">
        <v>-273.19</v>
      </c>
    </row>
    <row r="1357" spans="1:7">
      <c r="A1357" s="1">
        <v>10007621</v>
      </c>
      <c r="B1357" s="1" t="s">
        <v>1299</v>
      </c>
      <c r="C1357" s="1" t="s">
        <v>437</v>
      </c>
      <c r="D1357" s="2">
        <v>0</v>
      </c>
      <c r="E1357" s="2">
        <v>32</v>
      </c>
      <c r="F1357" s="2">
        <v>32</v>
      </c>
      <c r="G1357" s="2">
        <v>0</v>
      </c>
    </row>
    <row r="1358" spans="1:7">
      <c r="A1358" s="1">
        <v>10007620</v>
      </c>
      <c r="B1358" s="1" t="s">
        <v>1300</v>
      </c>
      <c r="C1358" s="1" t="s">
        <v>437</v>
      </c>
      <c r="D1358" s="2">
        <v>0</v>
      </c>
      <c r="E1358" s="2">
        <v>40</v>
      </c>
      <c r="F1358" s="2">
        <v>40</v>
      </c>
      <c r="G1358" s="2">
        <v>0</v>
      </c>
    </row>
    <row r="1359" spans="1:7">
      <c r="A1359" s="1">
        <v>10000142</v>
      </c>
      <c r="B1359" s="1" t="s">
        <v>1301</v>
      </c>
      <c r="C1359" s="1" t="s">
        <v>434</v>
      </c>
      <c r="D1359" s="2">
        <v>-7111.06</v>
      </c>
      <c r="E1359" s="2">
        <v>25812.13</v>
      </c>
      <c r="F1359" s="2">
        <v>32407.94</v>
      </c>
      <c r="G1359" s="2">
        <v>-13706.87</v>
      </c>
    </row>
    <row r="1360" spans="1:7">
      <c r="A1360" s="1">
        <v>10000061</v>
      </c>
      <c r="B1360" s="1" t="s">
        <v>1302</v>
      </c>
      <c r="C1360" s="1" t="s">
        <v>434</v>
      </c>
      <c r="D1360" s="2">
        <v>0</v>
      </c>
      <c r="E1360" s="2">
        <v>767.65</v>
      </c>
      <c r="F1360" s="2">
        <v>767.65</v>
      </c>
      <c r="G1360" s="2">
        <v>0</v>
      </c>
    </row>
    <row r="1361" spans="1:7">
      <c r="A1361" s="1">
        <v>10000121</v>
      </c>
      <c r="B1361" s="1" t="s">
        <v>1303</v>
      </c>
      <c r="C1361" s="1" t="s">
        <v>434</v>
      </c>
      <c r="D1361" s="2">
        <v>0</v>
      </c>
      <c r="E1361" s="2">
        <v>357.46</v>
      </c>
      <c r="F1361" s="2">
        <v>357.46</v>
      </c>
      <c r="G1361" s="2">
        <v>0</v>
      </c>
    </row>
    <row r="1362" spans="1:7">
      <c r="A1362" s="1">
        <v>10005502</v>
      </c>
      <c r="B1362" s="1" t="s">
        <v>1304</v>
      </c>
      <c r="C1362" s="1" t="s">
        <v>437</v>
      </c>
      <c r="D1362" s="2">
        <v>0</v>
      </c>
      <c r="E1362" s="2">
        <v>600</v>
      </c>
      <c r="F1362" s="2">
        <v>600</v>
      </c>
      <c r="G1362" s="2">
        <v>0</v>
      </c>
    </row>
    <row r="1363" spans="1:7">
      <c r="A1363" s="1">
        <v>10005400</v>
      </c>
      <c r="B1363" s="1" t="s">
        <v>1305</v>
      </c>
      <c r="C1363" s="1" t="s">
        <v>437</v>
      </c>
      <c r="D1363" s="2">
        <v>0</v>
      </c>
      <c r="E1363" s="2">
        <v>160</v>
      </c>
      <c r="F1363" s="2">
        <v>160</v>
      </c>
      <c r="G1363" s="2">
        <v>0</v>
      </c>
    </row>
    <row r="1364" spans="1:7">
      <c r="A1364" s="1">
        <v>10000093</v>
      </c>
      <c r="B1364" s="1" t="s">
        <v>1306</v>
      </c>
      <c r="C1364" s="1" t="s">
        <v>434</v>
      </c>
      <c r="D1364" s="2">
        <v>0</v>
      </c>
      <c r="E1364" s="2">
        <v>200</v>
      </c>
      <c r="F1364" s="2">
        <v>200</v>
      </c>
      <c r="G1364" s="2">
        <v>0</v>
      </c>
    </row>
    <row r="1365" spans="1:7">
      <c r="A1365" s="1">
        <v>10002255</v>
      </c>
      <c r="B1365" s="1" t="s">
        <v>1307</v>
      </c>
      <c r="C1365" s="1" t="s">
        <v>445</v>
      </c>
      <c r="D1365" s="2">
        <v>0</v>
      </c>
      <c r="E1365" s="2">
        <v>2094.69</v>
      </c>
      <c r="F1365" s="2">
        <v>2094.69</v>
      </c>
      <c r="G1365" s="2">
        <v>0</v>
      </c>
    </row>
    <row r="1366" spans="1:7">
      <c r="A1366" s="1">
        <v>10002239</v>
      </c>
      <c r="B1366" s="1" t="s">
        <v>1308</v>
      </c>
      <c r="C1366" s="1" t="s">
        <v>434</v>
      </c>
      <c r="D1366" s="2">
        <v>-3409.51</v>
      </c>
      <c r="E1366" s="2">
        <v>43528.41</v>
      </c>
      <c r="F1366" s="2">
        <v>41497.29</v>
      </c>
      <c r="G1366" s="2">
        <v>-1378.39</v>
      </c>
    </row>
    <row r="1367" spans="1:7">
      <c r="A1367" s="1">
        <v>10007363</v>
      </c>
      <c r="B1367" s="1" t="s">
        <v>1309</v>
      </c>
      <c r="C1367" s="1" t="s">
        <v>445</v>
      </c>
      <c r="D1367" s="2">
        <v>0</v>
      </c>
      <c r="E1367" s="2">
        <v>1431.15</v>
      </c>
      <c r="F1367" s="2">
        <v>1431.15</v>
      </c>
      <c r="G1367" s="2">
        <v>0</v>
      </c>
    </row>
    <row r="1368" spans="1:7">
      <c r="A1368" s="1">
        <v>10006924</v>
      </c>
      <c r="B1368" s="1" t="s">
        <v>1310</v>
      </c>
      <c r="C1368" s="1" t="s">
        <v>437</v>
      </c>
      <c r="D1368" s="2">
        <v>0</v>
      </c>
      <c r="E1368" s="2">
        <v>71.5</v>
      </c>
      <c r="F1368" s="2">
        <v>71.5</v>
      </c>
      <c r="G1368" s="2">
        <v>0</v>
      </c>
    </row>
    <row r="1369" spans="1:7">
      <c r="A1369" s="1">
        <v>10005562</v>
      </c>
      <c r="B1369" s="1" t="s">
        <v>352</v>
      </c>
      <c r="C1369" s="1" t="s">
        <v>437</v>
      </c>
      <c r="D1369" s="2">
        <v>0</v>
      </c>
      <c r="E1369" s="2">
        <v>1600</v>
      </c>
      <c r="F1369" s="2">
        <v>1600</v>
      </c>
      <c r="G1369" s="2">
        <v>0</v>
      </c>
    </row>
    <row r="1370" spans="1:7">
      <c r="A1370" s="1">
        <v>10005581</v>
      </c>
      <c r="B1370" s="1" t="s">
        <v>1311</v>
      </c>
      <c r="C1370" s="1" t="s">
        <v>437</v>
      </c>
      <c r="D1370" s="2">
        <v>0</v>
      </c>
      <c r="E1370" s="2">
        <v>460</v>
      </c>
      <c r="F1370" s="2">
        <v>460</v>
      </c>
      <c r="G1370" s="2">
        <v>0</v>
      </c>
    </row>
    <row r="1371" spans="1:7">
      <c r="A1371" s="1">
        <v>10007232</v>
      </c>
      <c r="B1371" s="1" t="s">
        <v>1312</v>
      </c>
      <c r="C1371" s="1" t="s">
        <v>437</v>
      </c>
      <c r="D1371" s="2">
        <v>0</v>
      </c>
      <c r="E1371" s="2">
        <v>6850</v>
      </c>
      <c r="F1371" s="2">
        <v>6850</v>
      </c>
      <c r="G1371" s="2">
        <v>0</v>
      </c>
    </row>
    <row r="1372" spans="1:7">
      <c r="A1372" s="1">
        <v>10005541</v>
      </c>
      <c r="B1372" s="1" t="s">
        <v>1313</v>
      </c>
      <c r="C1372" s="1" t="s">
        <v>437</v>
      </c>
      <c r="D1372" s="2">
        <v>0</v>
      </c>
      <c r="E1372" s="2">
        <v>200</v>
      </c>
      <c r="F1372" s="2">
        <v>200</v>
      </c>
      <c r="G1372" s="2">
        <v>0</v>
      </c>
    </row>
    <row r="1373" spans="1:7">
      <c r="A1373" s="1">
        <v>10005542</v>
      </c>
      <c r="B1373" s="1" t="s">
        <v>1314</v>
      </c>
      <c r="C1373" s="1" t="s">
        <v>437</v>
      </c>
      <c r="D1373" s="2">
        <v>0</v>
      </c>
      <c r="E1373" s="2">
        <v>205</v>
      </c>
      <c r="F1373" s="2">
        <v>205</v>
      </c>
      <c r="G1373" s="2">
        <v>0</v>
      </c>
    </row>
    <row r="1374" spans="1:7">
      <c r="A1374" s="1">
        <v>10005543</v>
      </c>
      <c r="B1374" s="1" t="s">
        <v>1315</v>
      </c>
      <c r="C1374" s="1" t="s">
        <v>437</v>
      </c>
      <c r="D1374" s="2">
        <v>0</v>
      </c>
      <c r="E1374" s="2">
        <v>1705</v>
      </c>
      <c r="F1374" s="2">
        <v>1705</v>
      </c>
      <c r="G1374" s="2">
        <v>0</v>
      </c>
    </row>
    <row r="1375" spans="1:7">
      <c r="A1375" s="1">
        <v>10000009</v>
      </c>
      <c r="B1375" s="1" t="s">
        <v>1316</v>
      </c>
      <c r="C1375" s="1" t="s">
        <v>434</v>
      </c>
      <c r="D1375" s="2">
        <v>0</v>
      </c>
      <c r="E1375" s="2">
        <v>164244.68</v>
      </c>
      <c r="F1375" s="2">
        <v>164315.01</v>
      </c>
      <c r="G1375" s="2">
        <v>-70.33</v>
      </c>
    </row>
    <row r="1376" spans="1:7">
      <c r="A1376" s="1">
        <v>10006969</v>
      </c>
      <c r="B1376" s="1" t="s">
        <v>1317</v>
      </c>
      <c r="C1376" s="1" t="s">
        <v>437</v>
      </c>
      <c r="D1376" s="2">
        <v>0</v>
      </c>
      <c r="E1376" s="2">
        <v>248</v>
      </c>
      <c r="F1376" s="2">
        <v>248</v>
      </c>
      <c r="G1376" s="2">
        <v>0</v>
      </c>
    </row>
    <row r="1377" spans="1:7">
      <c r="A1377" s="1">
        <v>10007371</v>
      </c>
      <c r="B1377" s="1" t="s">
        <v>1318</v>
      </c>
      <c r="C1377" s="1" t="s">
        <v>437</v>
      </c>
      <c r="D1377" s="2">
        <v>0</v>
      </c>
      <c r="E1377" s="2">
        <v>130</v>
      </c>
      <c r="F1377" s="2">
        <v>130</v>
      </c>
      <c r="G1377" s="2">
        <v>0</v>
      </c>
    </row>
    <row r="1378" spans="1:7">
      <c r="A1378" s="1">
        <v>10007673</v>
      </c>
      <c r="B1378" s="1" t="s">
        <v>1319</v>
      </c>
      <c r="C1378" s="1" t="s">
        <v>437</v>
      </c>
      <c r="D1378" s="2">
        <v>0</v>
      </c>
      <c r="E1378" s="2">
        <v>310</v>
      </c>
      <c r="F1378" s="2">
        <v>310</v>
      </c>
      <c r="G1378" s="2">
        <v>0</v>
      </c>
    </row>
    <row r="1379" spans="1:7">
      <c r="A1379" s="1">
        <v>10005561</v>
      </c>
      <c r="B1379" s="1" t="s">
        <v>1320</v>
      </c>
      <c r="C1379" s="1" t="s">
        <v>437</v>
      </c>
      <c r="D1379" s="2">
        <v>0</v>
      </c>
      <c r="E1379" s="2">
        <v>180</v>
      </c>
      <c r="F1379" s="2">
        <v>180</v>
      </c>
      <c r="G1379" s="2">
        <v>0</v>
      </c>
    </row>
    <row r="1380" spans="1:7">
      <c r="A1380" s="1">
        <v>10005593</v>
      </c>
      <c r="B1380" s="1" t="s">
        <v>1321</v>
      </c>
      <c r="C1380" s="1" t="s">
        <v>437</v>
      </c>
      <c r="D1380" s="2">
        <v>0</v>
      </c>
      <c r="E1380" s="2">
        <v>90</v>
      </c>
      <c r="F1380" s="2">
        <v>90</v>
      </c>
      <c r="G1380" s="2">
        <v>0</v>
      </c>
    </row>
    <row r="1381" spans="1:7">
      <c r="A1381" s="1">
        <v>10005600</v>
      </c>
      <c r="B1381" s="1" t="s">
        <v>1322</v>
      </c>
      <c r="C1381" s="1" t="s">
        <v>437</v>
      </c>
      <c r="D1381" s="2">
        <v>0</v>
      </c>
      <c r="E1381" s="2">
        <v>2480</v>
      </c>
      <c r="F1381" s="2">
        <v>2480</v>
      </c>
      <c r="G1381" s="2">
        <v>0</v>
      </c>
    </row>
    <row r="1382" spans="1:7">
      <c r="A1382" s="1">
        <v>10005602</v>
      </c>
      <c r="B1382" s="1" t="s">
        <v>1323</v>
      </c>
      <c r="C1382" s="1" t="s">
        <v>437</v>
      </c>
      <c r="D1382" s="2">
        <v>0</v>
      </c>
      <c r="E1382" s="2">
        <v>7150</v>
      </c>
      <c r="F1382" s="2">
        <v>7150</v>
      </c>
      <c r="G1382" s="2">
        <v>0</v>
      </c>
    </row>
    <row r="1383" spans="1:7">
      <c r="A1383" s="1">
        <v>10006861</v>
      </c>
      <c r="B1383" s="1" t="s">
        <v>1324</v>
      </c>
      <c r="C1383" s="1" t="s">
        <v>434</v>
      </c>
      <c r="D1383" s="2">
        <v>0</v>
      </c>
      <c r="E1383" s="2">
        <v>1866.6</v>
      </c>
      <c r="F1383" s="2">
        <v>1866.6</v>
      </c>
      <c r="G1383" s="2">
        <v>0</v>
      </c>
    </row>
    <row r="1384" spans="1:7">
      <c r="A1384" s="1">
        <v>10005596</v>
      </c>
      <c r="B1384" s="1" t="s">
        <v>1325</v>
      </c>
      <c r="C1384" s="1" t="s">
        <v>437</v>
      </c>
      <c r="D1384" s="2">
        <v>0</v>
      </c>
      <c r="E1384" s="2">
        <v>930</v>
      </c>
      <c r="F1384" s="2">
        <v>930</v>
      </c>
      <c r="G1384" s="2">
        <v>0</v>
      </c>
    </row>
    <row r="1385" spans="1:7">
      <c r="A1385" s="1">
        <v>10007268</v>
      </c>
      <c r="B1385" s="1" t="s">
        <v>1326</v>
      </c>
      <c r="C1385" s="1" t="s">
        <v>437</v>
      </c>
      <c r="D1385" s="2">
        <v>0</v>
      </c>
      <c r="E1385" s="2">
        <v>2170</v>
      </c>
      <c r="F1385" s="2">
        <v>2170</v>
      </c>
      <c r="G1385" s="2">
        <v>0</v>
      </c>
    </row>
    <row r="1386" spans="1:7">
      <c r="A1386" s="1">
        <v>10003075</v>
      </c>
      <c r="B1386" s="1" t="s">
        <v>1327</v>
      </c>
      <c r="C1386" s="1" t="s">
        <v>434</v>
      </c>
      <c r="D1386" s="2">
        <v>-556.32000000000005</v>
      </c>
      <c r="E1386" s="2">
        <v>6553.84</v>
      </c>
      <c r="F1386" s="2">
        <v>5997.52</v>
      </c>
      <c r="G1386" s="2">
        <v>0</v>
      </c>
    </row>
    <row r="1387" spans="1:7">
      <c r="A1387" s="1">
        <v>10005597</v>
      </c>
      <c r="B1387" s="1" t="s">
        <v>1328</v>
      </c>
      <c r="C1387" s="1" t="s">
        <v>437</v>
      </c>
      <c r="D1387" s="2">
        <v>0</v>
      </c>
      <c r="E1387" s="2">
        <v>300</v>
      </c>
      <c r="F1387" s="2">
        <v>300</v>
      </c>
      <c r="G1387" s="2">
        <v>0</v>
      </c>
    </row>
    <row r="1388" spans="1:7">
      <c r="A1388" s="1">
        <v>10005606</v>
      </c>
      <c r="B1388" s="1" t="s">
        <v>1329</v>
      </c>
      <c r="C1388" s="1" t="s">
        <v>437</v>
      </c>
      <c r="D1388" s="2">
        <v>0</v>
      </c>
      <c r="E1388" s="2">
        <v>315</v>
      </c>
      <c r="F1388" s="2">
        <v>315</v>
      </c>
      <c r="G1388" s="2">
        <v>0</v>
      </c>
    </row>
    <row r="1389" spans="1:7">
      <c r="A1389" s="1">
        <v>10005607</v>
      </c>
      <c r="B1389" s="1" t="s">
        <v>1330</v>
      </c>
      <c r="C1389" s="1" t="s">
        <v>437</v>
      </c>
      <c r="D1389" s="2">
        <v>0</v>
      </c>
      <c r="E1389" s="2">
        <v>9500</v>
      </c>
      <c r="F1389" s="2">
        <v>9500</v>
      </c>
      <c r="G1389" s="2">
        <v>0</v>
      </c>
    </row>
    <row r="1390" spans="1:7">
      <c r="A1390" s="1">
        <v>10003068</v>
      </c>
      <c r="B1390" s="1" t="s">
        <v>1331</v>
      </c>
      <c r="C1390" s="1" t="s">
        <v>565</v>
      </c>
      <c r="D1390" s="2">
        <v>0</v>
      </c>
      <c r="E1390" s="2">
        <v>11848</v>
      </c>
      <c r="F1390" s="2">
        <v>11848</v>
      </c>
      <c r="G1390" s="2">
        <v>0</v>
      </c>
    </row>
    <row r="1391" spans="1:7">
      <c r="A1391" s="1">
        <v>10002237</v>
      </c>
      <c r="B1391" s="1" t="s">
        <v>1332</v>
      </c>
      <c r="C1391" s="1" t="s">
        <v>565</v>
      </c>
      <c r="D1391" s="2">
        <v>0</v>
      </c>
      <c r="E1391" s="2">
        <v>14129.18</v>
      </c>
      <c r="F1391" s="2">
        <v>14129.18</v>
      </c>
      <c r="G1391" s="2">
        <v>0</v>
      </c>
    </row>
    <row r="1392" spans="1:7">
      <c r="A1392" s="1">
        <v>10002959</v>
      </c>
      <c r="B1392" s="1" t="s">
        <v>1333</v>
      </c>
      <c r="C1392" s="1" t="s">
        <v>565</v>
      </c>
      <c r="D1392" s="2">
        <v>0</v>
      </c>
      <c r="E1392" s="2">
        <v>4172.53</v>
      </c>
      <c r="F1392" s="2">
        <v>4172.53</v>
      </c>
      <c r="G1392" s="2">
        <v>0</v>
      </c>
    </row>
    <row r="1393" spans="1:7">
      <c r="A1393" s="1">
        <v>10007258</v>
      </c>
      <c r="B1393" s="1" t="s">
        <v>1334</v>
      </c>
      <c r="C1393" s="1" t="s">
        <v>565</v>
      </c>
      <c r="D1393" s="2">
        <v>0</v>
      </c>
      <c r="E1393" s="2">
        <v>4406.3999999999996</v>
      </c>
      <c r="F1393" s="2">
        <v>4406.3999999999996</v>
      </c>
      <c r="G1393" s="2">
        <v>0</v>
      </c>
    </row>
    <row r="1394" spans="1:7">
      <c r="A1394" s="1">
        <v>10005466</v>
      </c>
      <c r="B1394" s="1" t="s">
        <v>1335</v>
      </c>
      <c r="C1394" s="1" t="s">
        <v>437</v>
      </c>
      <c r="D1394" s="2">
        <v>0</v>
      </c>
      <c r="E1394" s="2">
        <v>300</v>
      </c>
      <c r="F1394" s="2">
        <v>300</v>
      </c>
      <c r="G1394" s="2">
        <v>0</v>
      </c>
    </row>
    <row r="1395" spans="1:7">
      <c r="A1395" s="1">
        <v>10007586</v>
      </c>
      <c r="B1395" s="1" t="s">
        <v>1336</v>
      </c>
      <c r="C1395" s="1" t="s">
        <v>437</v>
      </c>
      <c r="D1395" s="2">
        <v>0</v>
      </c>
      <c r="E1395" s="2">
        <v>600</v>
      </c>
      <c r="F1395" s="2">
        <v>600</v>
      </c>
      <c r="G1395" s="2">
        <v>0</v>
      </c>
    </row>
    <row r="1396" spans="1:7">
      <c r="A1396" s="1">
        <v>10005552</v>
      </c>
      <c r="B1396" s="1" t="s">
        <v>1337</v>
      </c>
      <c r="C1396" s="1" t="s">
        <v>437</v>
      </c>
      <c r="D1396" s="2">
        <v>0</v>
      </c>
      <c r="E1396" s="2">
        <v>11200</v>
      </c>
      <c r="F1396" s="2">
        <v>11200</v>
      </c>
      <c r="G1396" s="2">
        <v>0</v>
      </c>
    </row>
    <row r="1397" spans="1:7">
      <c r="A1397" s="1">
        <v>10005588</v>
      </c>
      <c r="B1397" s="1" t="s">
        <v>1338</v>
      </c>
      <c r="C1397" s="1" t="s">
        <v>437</v>
      </c>
      <c r="D1397" s="2">
        <v>0</v>
      </c>
      <c r="E1397" s="2">
        <v>1870</v>
      </c>
      <c r="F1397" s="2">
        <v>1870</v>
      </c>
      <c r="G1397" s="2">
        <v>0</v>
      </c>
    </row>
    <row r="1398" spans="1:7">
      <c r="A1398" s="1">
        <v>10006943</v>
      </c>
      <c r="B1398" s="1" t="s">
        <v>1339</v>
      </c>
      <c r="C1398" s="1" t="s">
        <v>437</v>
      </c>
      <c r="D1398" s="2">
        <v>0</v>
      </c>
      <c r="E1398" s="2">
        <v>1080</v>
      </c>
      <c r="F1398" s="2">
        <v>1080</v>
      </c>
      <c r="G1398" s="2">
        <v>0</v>
      </c>
    </row>
    <row r="1399" spans="1:7">
      <c r="A1399" s="1">
        <v>10005626</v>
      </c>
      <c r="B1399" s="1" t="s">
        <v>1340</v>
      </c>
      <c r="C1399" s="1" t="s">
        <v>437</v>
      </c>
      <c r="D1399" s="2">
        <v>0</v>
      </c>
      <c r="E1399" s="2">
        <v>816</v>
      </c>
      <c r="F1399" s="2">
        <v>816</v>
      </c>
      <c r="G1399" s="2">
        <v>0</v>
      </c>
    </row>
    <row r="1400" spans="1:7">
      <c r="A1400" s="1">
        <v>10007506</v>
      </c>
      <c r="B1400" s="1" t="s">
        <v>1341</v>
      </c>
      <c r="C1400" s="1" t="s">
        <v>437</v>
      </c>
      <c r="D1400" s="2">
        <v>0</v>
      </c>
      <c r="E1400" s="2">
        <v>450</v>
      </c>
      <c r="F1400" s="2">
        <v>450</v>
      </c>
      <c r="G1400" s="2">
        <v>0</v>
      </c>
    </row>
    <row r="1401" spans="1:7">
      <c r="A1401" s="1">
        <v>10007721</v>
      </c>
      <c r="B1401" s="1" t="s">
        <v>1342</v>
      </c>
      <c r="C1401" s="1" t="s">
        <v>434</v>
      </c>
      <c r="D1401" s="2">
        <v>0</v>
      </c>
      <c r="E1401" s="2">
        <v>771</v>
      </c>
      <c r="F1401" s="2">
        <v>771</v>
      </c>
      <c r="G1401" s="2">
        <v>0</v>
      </c>
    </row>
    <row r="1402" spans="1:7">
      <c r="A1402" s="1">
        <v>10007800</v>
      </c>
      <c r="B1402" s="1" t="s">
        <v>1343</v>
      </c>
      <c r="C1402" s="1" t="s">
        <v>437</v>
      </c>
      <c r="D1402" s="2">
        <v>0</v>
      </c>
      <c r="E1402" s="2">
        <v>800</v>
      </c>
      <c r="F1402" s="2">
        <v>800</v>
      </c>
      <c r="G1402" s="2">
        <v>0</v>
      </c>
    </row>
    <row r="1403" spans="1:7">
      <c r="A1403" s="1">
        <v>10005645</v>
      </c>
      <c r="B1403" s="1" t="s">
        <v>1344</v>
      </c>
      <c r="C1403" s="1" t="s">
        <v>437</v>
      </c>
      <c r="D1403" s="2">
        <v>0</v>
      </c>
      <c r="E1403" s="2">
        <v>9600</v>
      </c>
      <c r="F1403" s="2">
        <v>9600</v>
      </c>
      <c r="G1403" s="2">
        <v>0</v>
      </c>
    </row>
    <row r="1404" spans="1:7">
      <c r="A1404" s="1">
        <v>10005651</v>
      </c>
      <c r="B1404" s="1" t="s">
        <v>1345</v>
      </c>
      <c r="C1404" s="1" t="s">
        <v>437</v>
      </c>
      <c r="D1404" s="2">
        <v>0</v>
      </c>
      <c r="E1404" s="2">
        <v>4476</v>
      </c>
      <c r="F1404" s="2">
        <v>4476</v>
      </c>
      <c r="G1404" s="2">
        <v>0</v>
      </c>
    </row>
    <row r="1405" spans="1:7">
      <c r="A1405" s="1">
        <v>10005667</v>
      </c>
      <c r="B1405" s="1" t="s">
        <v>1346</v>
      </c>
      <c r="C1405" s="1" t="s">
        <v>437</v>
      </c>
      <c r="D1405" s="2">
        <v>0</v>
      </c>
      <c r="E1405" s="2">
        <v>100</v>
      </c>
      <c r="F1405" s="2">
        <v>100</v>
      </c>
      <c r="G1405" s="2">
        <v>0</v>
      </c>
    </row>
    <row r="1406" spans="1:7">
      <c r="A1406" s="1">
        <v>10005663</v>
      </c>
      <c r="B1406" s="1" t="s">
        <v>1347</v>
      </c>
      <c r="C1406" s="1" t="s">
        <v>437</v>
      </c>
      <c r="D1406" s="2">
        <v>0</v>
      </c>
      <c r="E1406" s="2">
        <v>1320</v>
      </c>
      <c r="F1406" s="2">
        <v>1320</v>
      </c>
      <c r="G1406" s="2">
        <v>0</v>
      </c>
    </row>
    <row r="1407" spans="1:7">
      <c r="A1407" s="1">
        <v>10005666</v>
      </c>
      <c r="B1407" s="1" t="s">
        <v>1348</v>
      </c>
      <c r="C1407" s="1" t="s">
        <v>437</v>
      </c>
      <c r="D1407" s="2">
        <v>0</v>
      </c>
      <c r="E1407" s="2">
        <v>4950</v>
      </c>
      <c r="F1407" s="2">
        <v>4950</v>
      </c>
      <c r="G1407" s="2">
        <v>0</v>
      </c>
    </row>
    <row r="1408" spans="1:7">
      <c r="A1408" s="1">
        <v>10005664</v>
      </c>
      <c r="B1408" s="1" t="s">
        <v>1349</v>
      </c>
      <c r="C1408" s="1" t="s">
        <v>437</v>
      </c>
      <c r="D1408" s="2">
        <v>0</v>
      </c>
      <c r="E1408" s="2">
        <v>7150</v>
      </c>
      <c r="F1408" s="2">
        <v>7150</v>
      </c>
      <c r="G1408" s="2">
        <v>0</v>
      </c>
    </row>
    <row r="1409" spans="1:7">
      <c r="A1409" s="1">
        <v>10005725</v>
      </c>
      <c r="B1409" s="1" t="s">
        <v>1350</v>
      </c>
      <c r="C1409" s="1" t="s">
        <v>437</v>
      </c>
      <c r="D1409" s="2">
        <v>0</v>
      </c>
      <c r="E1409" s="2">
        <v>3300</v>
      </c>
      <c r="F1409" s="2">
        <v>3300</v>
      </c>
      <c r="G1409" s="2">
        <v>0</v>
      </c>
    </row>
    <row r="1410" spans="1:7">
      <c r="A1410" s="1">
        <v>10005742</v>
      </c>
      <c r="B1410" s="1" t="s">
        <v>1351</v>
      </c>
      <c r="C1410" s="1" t="s">
        <v>437</v>
      </c>
      <c r="D1410" s="2">
        <v>0</v>
      </c>
      <c r="E1410" s="2">
        <v>4030</v>
      </c>
      <c r="F1410" s="2">
        <v>4030</v>
      </c>
      <c r="G1410" s="2">
        <v>0</v>
      </c>
    </row>
    <row r="1411" spans="1:7">
      <c r="A1411" s="1">
        <v>10005708</v>
      </c>
      <c r="B1411" s="1" t="s">
        <v>1352</v>
      </c>
      <c r="C1411" s="1" t="s">
        <v>437</v>
      </c>
      <c r="D1411" s="2">
        <v>0</v>
      </c>
      <c r="E1411" s="2">
        <v>2200</v>
      </c>
      <c r="F1411" s="2">
        <v>2200</v>
      </c>
      <c r="G1411" s="2">
        <v>0</v>
      </c>
    </row>
    <row r="1412" spans="1:7">
      <c r="A1412" s="1">
        <v>10005763</v>
      </c>
      <c r="B1412" s="1" t="s">
        <v>1353</v>
      </c>
      <c r="C1412" s="1" t="s">
        <v>437</v>
      </c>
      <c r="D1412" s="2">
        <v>0</v>
      </c>
      <c r="E1412" s="2">
        <v>1011.83</v>
      </c>
      <c r="F1412" s="2">
        <v>1011.83</v>
      </c>
      <c r="G1412" s="2">
        <v>0</v>
      </c>
    </row>
    <row r="1413" spans="1:7">
      <c r="A1413" s="1">
        <v>10005766</v>
      </c>
      <c r="B1413" s="1" t="s">
        <v>1354</v>
      </c>
      <c r="C1413" s="1" t="s">
        <v>437</v>
      </c>
      <c r="D1413" s="2">
        <v>0</v>
      </c>
      <c r="E1413" s="2">
        <v>9900</v>
      </c>
      <c r="F1413" s="2">
        <v>9900</v>
      </c>
      <c r="G1413" s="2">
        <v>0</v>
      </c>
    </row>
    <row r="1414" spans="1:7">
      <c r="A1414" s="1">
        <v>10005785</v>
      </c>
      <c r="B1414" s="1" t="s">
        <v>1355</v>
      </c>
      <c r="C1414" s="1" t="s">
        <v>437</v>
      </c>
      <c r="D1414" s="2">
        <v>0</v>
      </c>
      <c r="E1414" s="2">
        <v>209.92</v>
      </c>
      <c r="F1414" s="2">
        <v>209.92</v>
      </c>
      <c r="G1414" s="2">
        <v>0</v>
      </c>
    </row>
    <row r="1415" spans="1:7">
      <c r="A1415" s="1">
        <v>10006873</v>
      </c>
      <c r="B1415" s="1" t="s">
        <v>1356</v>
      </c>
      <c r="C1415" s="1" t="s">
        <v>434</v>
      </c>
      <c r="D1415" s="2">
        <v>0</v>
      </c>
      <c r="E1415" s="2">
        <v>2970</v>
      </c>
      <c r="F1415" s="2">
        <v>16470</v>
      </c>
      <c r="G1415" s="2">
        <v>-13500</v>
      </c>
    </row>
    <row r="1416" spans="1:7">
      <c r="A1416" s="1">
        <v>10002251</v>
      </c>
      <c r="B1416" s="1" t="s">
        <v>364</v>
      </c>
      <c r="C1416" s="1" t="s">
        <v>434</v>
      </c>
      <c r="D1416" s="2">
        <v>0</v>
      </c>
      <c r="E1416" s="2">
        <v>14879.58</v>
      </c>
      <c r="F1416" s="2">
        <v>18142.759999999998</v>
      </c>
      <c r="G1416" s="2">
        <v>-3263.18</v>
      </c>
    </row>
    <row r="1417" spans="1:7">
      <c r="A1417" s="1">
        <v>10000054</v>
      </c>
      <c r="B1417" s="1" t="s">
        <v>1357</v>
      </c>
      <c r="C1417" s="1" t="s">
        <v>434</v>
      </c>
      <c r="D1417" s="2">
        <v>-4907.8599999999997</v>
      </c>
      <c r="E1417" s="2">
        <v>15350.08</v>
      </c>
      <c r="F1417" s="2">
        <v>11272.78</v>
      </c>
      <c r="G1417" s="2">
        <v>-830.56</v>
      </c>
    </row>
    <row r="1418" spans="1:7">
      <c r="A1418" s="1">
        <v>10000108</v>
      </c>
      <c r="B1418" s="1" t="s">
        <v>1358</v>
      </c>
      <c r="C1418" s="1" t="s">
        <v>434</v>
      </c>
      <c r="D1418" s="2">
        <v>0</v>
      </c>
      <c r="E1418" s="2">
        <v>359.77</v>
      </c>
      <c r="F1418" s="2">
        <v>361.95</v>
      </c>
      <c r="G1418" s="2">
        <v>-2.1800000000000002</v>
      </c>
    </row>
    <row r="1419" spans="1:7">
      <c r="A1419" s="1">
        <v>10005672</v>
      </c>
      <c r="B1419" s="1" t="s">
        <v>1359</v>
      </c>
      <c r="C1419" s="1" t="s">
        <v>437</v>
      </c>
      <c r="D1419" s="2">
        <v>0</v>
      </c>
      <c r="E1419" s="2">
        <v>3480</v>
      </c>
      <c r="F1419" s="2">
        <v>3480</v>
      </c>
      <c r="G1419" s="2">
        <v>0</v>
      </c>
    </row>
    <row r="1420" spans="1:7">
      <c r="A1420" s="1">
        <v>10005676</v>
      </c>
      <c r="B1420" s="1" t="s">
        <v>1360</v>
      </c>
      <c r="C1420" s="1" t="s">
        <v>437</v>
      </c>
      <c r="D1420" s="2">
        <v>0</v>
      </c>
      <c r="E1420" s="2">
        <v>862</v>
      </c>
      <c r="F1420" s="2">
        <v>862</v>
      </c>
      <c r="G1420" s="2">
        <v>0</v>
      </c>
    </row>
    <row r="1421" spans="1:7">
      <c r="A1421" s="1">
        <v>10005697</v>
      </c>
      <c r="B1421" s="1" t="s">
        <v>1361</v>
      </c>
      <c r="C1421" s="1" t="s">
        <v>437</v>
      </c>
      <c r="D1421" s="2">
        <v>0</v>
      </c>
      <c r="E1421" s="2">
        <v>150</v>
      </c>
      <c r="F1421" s="2">
        <v>150</v>
      </c>
      <c r="G1421" s="2">
        <v>0</v>
      </c>
    </row>
    <row r="1422" spans="1:7">
      <c r="A1422" s="1">
        <v>10007936</v>
      </c>
      <c r="B1422" s="1" t="s">
        <v>1362</v>
      </c>
      <c r="C1422" s="1" t="s">
        <v>434</v>
      </c>
      <c r="D1422" s="2">
        <v>-438.6</v>
      </c>
      <c r="E1422" s="2">
        <v>0</v>
      </c>
      <c r="F1422" s="2">
        <v>0</v>
      </c>
      <c r="G1422" s="2">
        <v>-438.6</v>
      </c>
    </row>
    <row r="1423" spans="1:7">
      <c r="A1423" s="1">
        <v>10005720</v>
      </c>
      <c r="B1423" s="1" t="s">
        <v>1363</v>
      </c>
      <c r="C1423" s="1" t="s">
        <v>437</v>
      </c>
      <c r="D1423" s="2">
        <v>0</v>
      </c>
      <c r="E1423" s="2">
        <v>900</v>
      </c>
      <c r="F1423" s="2">
        <v>900</v>
      </c>
      <c r="G1423" s="2">
        <v>0</v>
      </c>
    </row>
    <row r="1424" spans="1:7">
      <c r="A1424" s="1">
        <v>10006869</v>
      </c>
      <c r="B1424" s="1" t="s">
        <v>1364</v>
      </c>
      <c r="C1424" s="1" t="s">
        <v>437</v>
      </c>
      <c r="D1424" s="2">
        <v>0</v>
      </c>
      <c r="E1424" s="2">
        <v>620</v>
      </c>
      <c r="F1424" s="2">
        <v>620</v>
      </c>
      <c r="G1424" s="2">
        <v>0</v>
      </c>
    </row>
    <row r="1425" spans="1:7">
      <c r="A1425" s="1">
        <v>10007393</v>
      </c>
      <c r="B1425" s="1" t="s">
        <v>1365</v>
      </c>
      <c r="C1425" s="1" t="s">
        <v>434</v>
      </c>
      <c r="D1425" s="2">
        <v>0</v>
      </c>
      <c r="E1425" s="2">
        <v>1342</v>
      </c>
      <c r="F1425" s="2">
        <v>1342</v>
      </c>
      <c r="G1425" s="2">
        <v>0</v>
      </c>
    </row>
    <row r="1426" spans="1:7">
      <c r="A1426" s="1">
        <v>10000127</v>
      </c>
      <c r="B1426" s="1" t="s">
        <v>1366</v>
      </c>
      <c r="C1426" s="1" t="s">
        <v>434</v>
      </c>
      <c r="D1426" s="2">
        <v>0</v>
      </c>
      <c r="E1426" s="2">
        <v>15</v>
      </c>
      <c r="F1426" s="2">
        <v>15</v>
      </c>
      <c r="G1426" s="2">
        <v>0</v>
      </c>
    </row>
    <row r="1427" spans="1:7">
      <c r="A1427" s="1">
        <v>10007846</v>
      </c>
      <c r="B1427" s="1" t="s">
        <v>1367</v>
      </c>
      <c r="C1427" s="1" t="s">
        <v>437</v>
      </c>
      <c r="D1427" s="2">
        <v>0</v>
      </c>
      <c r="E1427" s="2">
        <v>1450.7</v>
      </c>
      <c r="F1427" s="2">
        <v>1450.7</v>
      </c>
      <c r="G1427" s="2">
        <v>0</v>
      </c>
    </row>
    <row r="1428" spans="1:7">
      <c r="A1428" s="1">
        <v>10006884</v>
      </c>
      <c r="B1428" s="1" t="s">
        <v>1368</v>
      </c>
      <c r="C1428" s="1" t="s">
        <v>434</v>
      </c>
      <c r="D1428" s="2">
        <v>0</v>
      </c>
      <c r="E1428" s="2">
        <v>1155</v>
      </c>
      <c r="F1428" s="2">
        <v>1155</v>
      </c>
      <c r="G1428" s="2">
        <v>0</v>
      </c>
    </row>
    <row r="1429" spans="1:7">
      <c r="A1429" s="1">
        <v>10002992</v>
      </c>
      <c r="B1429" s="1" t="s">
        <v>1369</v>
      </c>
      <c r="C1429" s="1" t="s">
        <v>434</v>
      </c>
      <c r="D1429" s="2">
        <v>0</v>
      </c>
      <c r="E1429" s="2">
        <v>45140</v>
      </c>
      <c r="F1429" s="2">
        <v>45140</v>
      </c>
      <c r="G1429" s="2">
        <v>0</v>
      </c>
    </row>
    <row r="1430" spans="1:7">
      <c r="A1430" s="1">
        <v>10006928</v>
      </c>
      <c r="B1430" s="1" t="s">
        <v>1370</v>
      </c>
      <c r="C1430" s="1" t="s">
        <v>437</v>
      </c>
      <c r="D1430" s="2">
        <v>0</v>
      </c>
      <c r="E1430" s="2">
        <v>1100</v>
      </c>
      <c r="F1430" s="2">
        <v>1100</v>
      </c>
      <c r="G1430" s="2">
        <v>0</v>
      </c>
    </row>
    <row r="1431" spans="1:7">
      <c r="A1431" s="1">
        <v>10005631</v>
      </c>
      <c r="B1431" s="1" t="s">
        <v>1371</v>
      </c>
      <c r="C1431" s="1" t="s">
        <v>437</v>
      </c>
      <c r="D1431" s="2">
        <v>0</v>
      </c>
      <c r="E1431" s="2">
        <v>8400</v>
      </c>
      <c r="F1431" s="2">
        <v>8400</v>
      </c>
      <c r="G1431" s="2">
        <v>0</v>
      </c>
    </row>
    <row r="1432" spans="1:7">
      <c r="A1432" s="1">
        <v>10005634</v>
      </c>
      <c r="B1432" s="1" t="s">
        <v>1372</v>
      </c>
      <c r="C1432" s="1" t="s">
        <v>437</v>
      </c>
      <c r="D1432" s="2">
        <v>0</v>
      </c>
      <c r="E1432" s="2">
        <v>7000</v>
      </c>
      <c r="F1432" s="2">
        <v>7000</v>
      </c>
      <c r="G1432" s="2">
        <v>0</v>
      </c>
    </row>
    <row r="1433" spans="1:7">
      <c r="A1433" s="1">
        <v>10005633</v>
      </c>
      <c r="B1433" s="1" t="s">
        <v>1373</v>
      </c>
      <c r="C1433" s="1" t="s">
        <v>437</v>
      </c>
      <c r="D1433" s="2">
        <v>0</v>
      </c>
      <c r="E1433" s="2">
        <v>2400</v>
      </c>
      <c r="F1433" s="2">
        <v>2400</v>
      </c>
      <c r="G1433" s="2">
        <v>0</v>
      </c>
    </row>
    <row r="1434" spans="1:7">
      <c r="A1434" s="1">
        <v>10007407</v>
      </c>
      <c r="B1434" s="1" t="s">
        <v>1374</v>
      </c>
      <c r="C1434" s="1" t="s">
        <v>437</v>
      </c>
      <c r="D1434" s="2">
        <v>0</v>
      </c>
      <c r="E1434" s="2">
        <v>117</v>
      </c>
      <c r="F1434" s="2">
        <v>117</v>
      </c>
      <c r="G1434" s="2">
        <v>0</v>
      </c>
    </row>
    <row r="1435" spans="1:7">
      <c r="A1435" s="1">
        <v>10005789</v>
      </c>
      <c r="B1435" s="1" t="s">
        <v>1375</v>
      </c>
      <c r="C1435" s="1" t="s">
        <v>437</v>
      </c>
      <c r="D1435" s="2">
        <v>0</v>
      </c>
      <c r="E1435" s="2">
        <v>2849</v>
      </c>
      <c r="F1435" s="2">
        <v>2849</v>
      </c>
      <c r="G1435" s="2">
        <v>0</v>
      </c>
    </row>
    <row r="1436" spans="1:7">
      <c r="A1436" s="1">
        <v>10005649</v>
      </c>
      <c r="B1436" s="1" t="s">
        <v>1376</v>
      </c>
      <c r="C1436" s="1" t="s">
        <v>437</v>
      </c>
      <c r="D1436" s="2">
        <v>0</v>
      </c>
      <c r="E1436" s="2">
        <v>1860</v>
      </c>
      <c r="F1436" s="2">
        <v>1860</v>
      </c>
      <c r="G1436" s="2">
        <v>0</v>
      </c>
    </row>
    <row r="1437" spans="1:7">
      <c r="A1437" s="1">
        <v>10005653</v>
      </c>
      <c r="B1437" s="1" t="s">
        <v>1377</v>
      </c>
      <c r="C1437" s="1" t="s">
        <v>437</v>
      </c>
      <c r="D1437" s="2">
        <v>0</v>
      </c>
      <c r="E1437" s="2">
        <v>620</v>
      </c>
      <c r="F1437" s="2">
        <v>620</v>
      </c>
      <c r="G1437" s="2">
        <v>0</v>
      </c>
    </row>
    <row r="1438" spans="1:7">
      <c r="A1438" s="1">
        <v>10007264</v>
      </c>
      <c r="B1438" s="1" t="s">
        <v>1378</v>
      </c>
      <c r="C1438" s="1" t="s">
        <v>437</v>
      </c>
      <c r="D1438" s="2">
        <v>0</v>
      </c>
      <c r="E1438" s="2">
        <v>2170</v>
      </c>
      <c r="F1438" s="2">
        <v>2170</v>
      </c>
      <c r="G1438" s="2">
        <v>0</v>
      </c>
    </row>
    <row r="1439" spans="1:7">
      <c r="A1439" s="1">
        <v>10005702</v>
      </c>
      <c r="B1439" s="1" t="s">
        <v>1379</v>
      </c>
      <c r="C1439" s="1" t="s">
        <v>437</v>
      </c>
      <c r="D1439" s="2">
        <v>0</v>
      </c>
      <c r="E1439" s="2">
        <v>850</v>
      </c>
      <c r="F1439" s="2">
        <v>850</v>
      </c>
      <c r="G1439" s="2">
        <v>0</v>
      </c>
    </row>
    <row r="1440" spans="1:7">
      <c r="A1440" s="1">
        <v>10005701</v>
      </c>
      <c r="B1440" s="1" t="s">
        <v>1380</v>
      </c>
      <c r="C1440" s="1" t="s">
        <v>437</v>
      </c>
      <c r="D1440" s="2">
        <v>0</v>
      </c>
      <c r="E1440" s="2">
        <v>1711</v>
      </c>
      <c r="F1440" s="2">
        <v>1711</v>
      </c>
      <c r="G1440" s="2">
        <v>0</v>
      </c>
    </row>
    <row r="1441" spans="1:7">
      <c r="A1441" s="1">
        <v>10007515</v>
      </c>
      <c r="B1441" s="1" t="s">
        <v>1381</v>
      </c>
      <c r="C1441" s="1" t="s">
        <v>437</v>
      </c>
      <c r="D1441" s="2">
        <v>0</v>
      </c>
      <c r="E1441" s="2">
        <v>600</v>
      </c>
      <c r="F1441" s="2">
        <v>600</v>
      </c>
      <c r="G1441" s="2">
        <v>0</v>
      </c>
    </row>
    <row r="1442" spans="1:7">
      <c r="A1442" s="1">
        <v>10007932</v>
      </c>
      <c r="B1442" s="1" t="s">
        <v>1382</v>
      </c>
      <c r="C1442" s="1" t="s">
        <v>434</v>
      </c>
      <c r="D1442" s="2">
        <v>-50.9</v>
      </c>
      <c r="E1442" s="2">
        <v>0</v>
      </c>
      <c r="F1442" s="2">
        <v>0</v>
      </c>
      <c r="G1442" s="2">
        <v>-50.9</v>
      </c>
    </row>
    <row r="1443" spans="1:7">
      <c r="A1443" s="1">
        <v>10005768</v>
      </c>
      <c r="B1443" s="1" t="s">
        <v>1383</v>
      </c>
      <c r="C1443" s="1" t="s">
        <v>437</v>
      </c>
      <c r="D1443" s="2">
        <v>0</v>
      </c>
      <c r="E1443" s="2">
        <v>1350</v>
      </c>
      <c r="F1443" s="2">
        <v>1350</v>
      </c>
      <c r="G1443" s="2">
        <v>0</v>
      </c>
    </row>
    <row r="1444" spans="1:7">
      <c r="A1444" s="1">
        <v>10006944</v>
      </c>
      <c r="B1444" s="1" t="s">
        <v>1384</v>
      </c>
      <c r="C1444" s="1" t="s">
        <v>437</v>
      </c>
      <c r="D1444" s="2">
        <v>0</v>
      </c>
      <c r="E1444" s="2">
        <v>2000</v>
      </c>
      <c r="F1444" s="2">
        <v>2000</v>
      </c>
      <c r="G1444" s="2">
        <v>0</v>
      </c>
    </row>
    <row r="1445" spans="1:7">
      <c r="A1445" s="1">
        <v>10007808</v>
      </c>
      <c r="B1445" s="1" t="s">
        <v>1385</v>
      </c>
      <c r="C1445" s="1" t="s">
        <v>437</v>
      </c>
      <c r="D1445" s="2">
        <v>0</v>
      </c>
      <c r="E1445" s="2">
        <v>1450.7</v>
      </c>
      <c r="F1445" s="2">
        <v>1450.7</v>
      </c>
      <c r="G1445" s="2">
        <v>0</v>
      </c>
    </row>
    <row r="1446" spans="1:7">
      <c r="A1446" s="1">
        <v>10005652</v>
      </c>
      <c r="B1446" s="1" t="s">
        <v>1386</v>
      </c>
      <c r="C1446" s="1" t="s">
        <v>437</v>
      </c>
      <c r="D1446" s="2">
        <v>0</v>
      </c>
      <c r="E1446" s="2">
        <v>10900</v>
      </c>
      <c r="F1446" s="2">
        <v>10900</v>
      </c>
      <c r="G1446" s="2">
        <v>0</v>
      </c>
    </row>
    <row r="1447" spans="1:7">
      <c r="A1447" s="1">
        <v>10005662</v>
      </c>
      <c r="B1447" s="1" t="s">
        <v>1387</v>
      </c>
      <c r="C1447" s="1" t="s">
        <v>437</v>
      </c>
      <c r="D1447" s="2">
        <v>0</v>
      </c>
      <c r="E1447" s="2">
        <v>847</v>
      </c>
      <c r="F1447" s="2">
        <v>847</v>
      </c>
      <c r="G1447" s="2">
        <v>0</v>
      </c>
    </row>
    <row r="1448" spans="1:7">
      <c r="A1448" s="1">
        <v>10007511</v>
      </c>
      <c r="B1448" s="1" t="s">
        <v>1388</v>
      </c>
      <c r="C1448" s="1" t="s">
        <v>437</v>
      </c>
      <c r="D1448" s="2">
        <v>0</v>
      </c>
      <c r="E1448" s="2">
        <v>1200</v>
      </c>
      <c r="F1448" s="2">
        <v>1200</v>
      </c>
      <c r="G1448" s="2">
        <v>0</v>
      </c>
    </row>
    <row r="1449" spans="1:7">
      <c r="A1449" s="1">
        <v>10007263</v>
      </c>
      <c r="B1449" s="1" t="s">
        <v>1389</v>
      </c>
      <c r="C1449" s="1" t="s">
        <v>437</v>
      </c>
      <c r="D1449" s="2">
        <v>0</v>
      </c>
      <c r="E1449" s="2">
        <v>1766.34</v>
      </c>
      <c r="F1449" s="2">
        <v>1766.34</v>
      </c>
      <c r="G1449" s="2">
        <v>0</v>
      </c>
    </row>
    <row r="1450" spans="1:7">
      <c r="A1450" s="1">
        <v>10007380</v>
      </c>
      <c r="B1450" s="1" t="s">
        <v>1390</v>
      </c>
      <c r="C1450" s="1" t="s">
        <v>437</v>
      </c>
      <c r="D1450" s="2">
        <v>0</v>
      </c>
      <c r="E1450" s="2">
        <v>1050</v>
      </c>
      <c r="F1450" s="2">
        <v>1050</v>
      </c>
      <c r="G1450" s="2">
        <v>0</v>
      </c>
    </row>
    <row r="1451" spans="1:7">
      <c r="A1451" s="1">
        <v>10005696</v>
      </c>
      <c r="B1451" s="1" t="s">
        <v>1391</v>
      </c>
      <c r="C1451" s="1" t="s">
        <v>437</v>
      </c>
      <c r="D1451" s="2">
        <v>0</v>
      </c>
      <c r="E1451" s="2">
        <v>3410</v>
      </c>
      <c r="F1451" s="2">
        <v>3410</v>
      </c>
      <c r="G1451" s="2">
        <v>0</v>
      </c>
    </row>
    <row r="1452" spans="1:7">
      <c r="A1452" s="1">
        <v>10007798</v>
      </c>
      <c r="B1452" s="1" t="s">
        <v>1392</v>
      </c>
      <c r="C1452" s="1" t="s">
        <v>437</v>
      </c>
      <c r="D1452" s="2">
        <v>0</v>
      </c>
      <c r="E1452" s="2">
        <v>450</v>
      </c>
      <c r="F1452" s="2">
        <v>450</v>
      </c>
      <c r="G1452" s="2">
        <v>0</v>
      </c>
    </row>
    <row r="1453" spans="1:7">
      <c r="A1453" s="1">
        <v>10003051</v>
      </c>
      <c r="B1453" s="1" t="s">
        <v>1393</v>
      </c>
      <c r="C1453" s="1" t="s">
        <v>434</v>
      </c>
      <c r="D1453" s="2">
        <v>-454.55</v>
      </c>
      <c r="E1453" s="2">
        <v>0</v>
      </c>
      <c r="F1453" s="2">
        <v>0</v>
      </c>
      <c r="G1453" s="2">
        <v>-454.55</v>
      </c>
    </row>
    <row r="1454" spans="1:7">
      <c r="A1454" s="1">
        <v>10005703</v>
      </c>
      <c r="B1454" s="1" t="s">
        <v>1394</v>
      </c>
      <c r="C1454" s="1" t="s">
        <v>437</v>
      </c>
      <c r="D1454" s="2">
        <v>0</v>
      </c>
      <c r="E1454" s="2">
        <v>1500</v>
      </c>
      <c r="F1454" s="2">
        <v>1500</v>
      </c>
      <c r="G1454" s="2">
        <v>0</v>
      </c>
    </row>
    <row r="1455" spans="1:7">
      <c r="A1455" s="1">
        <v>10007765</v>
      </c>
      <c r="B1455" s="1" t="s">
        <v>1395</v>
      </c>
      <c r="C1455" s="1" t="s">
        <v>437</v>
      </c>
      <c r="D1455" s="2">
        <v>0</v>
      </c>
      <c r="E1455" s="2">
        <v>143</v>
      </c>
      <c r="F1455" s="2">
        <v>143</v>
      </c>
      <c r="G1455" s="2">
        <v>0</v>
      </c>
    </row>
    <row r="1456" spans="1:7">
      <c r="A1456" s="1">
        <v>10005737</v>
      </c>
      <c r="B1456" s="1" t="s">
        <v>1396</v>
      </c>
      <c r="C1456" s="1" t="s">
        <v>437</v>
      </c>
      <c r="D1456" s="2">
        <v>0</v>
      </c>
      <c r="E1456" s="2">
        <v>70</v>
      </c>
      <c r="F1456" s="2">
        <v>70</v>
      </c>
      <c r="G1456" s="2">
        <v>0</v>
      </c>
    </row>
    <row r="1457" spans="1:7">
      <c r="A1457" s="1">
        <v>10007383</v>
      </c>
      <c r="B1457" s="1" t="s">
        <v>1397</v>
      </c>
      <c r="C1457" s="1" t="s">
        <v>437</v>
      </c>
      <c r="D1457" s="2">
        <v>0</v>
      </c>
      <c r="E1457" s="2">
        <v>450</v>
      </c>
      <c r="F1457" s="2">
        <v>450</v>
      </c>
      <c r="G1457" s="2">
        <v>0</v>
      </c>
    </row>
    <row r="1458" spans="1:7">
      <c r="A1458" s="1">
        <v>10005777</v>
      </c>
      <c r="B1458" s="1" t="s">
        <v>1398</v>
      </c>
      <c r="C1458" s="1" t="s">
        <v>437</v>
      </c>
      <c r="D1458" s="2">
        <v>0</v>
      </c>
      <c r="E1458" s="2">
        <v>1240</v>
      </c>
      <c r="F1458" s="2">
        <v>1240</v>
      </c>
      <c r="G1458" s="2">
        <v>0</v>
      </c>
    </row>
    <row r="1459" spans="1:7">
      <c r="A1459" s="1">
        <v>10005686</v>
      </c>
      <c r="B1459" s="1" t="s">
        <v>1399</v>
      </c>
      <c r="C1459" s="1" t="s">
        <v>437</v>
      </c>
      <c r="D1459" s="2">
        <v>0</v>
      </c>
      <c r="E1459" s="2">
        <v>250</v>
      </c>
      <c r="F1459" s="2">
        <v>250</v>
      </c>
      <c r="G1459" s="2">
        <v>0</v>
      </c>
    </row>
    <row r="1460" spans="1:7">
      <c r="A1460" s="1">
        <v>10007474</v>
      </c>
      <c r="B1460" s="1" t="s">
        <v>389</v>
      </c>
      <c r="C1460" s="1" t="s">
        <v>437</v>
      </c>
      <c r="D1460" s="2">
        <v>0</v>
      </c>
      <c r="E1460" s="2">
        <v>150</v>
      </c>
      <c r="F1460" s="2">
        <v>150</v>
      </c>
      <c r="G1460" s="2">
        <v>0</v>
      </c>
    </row>
    <row r="1461" spans="1:7">
      <c r="A1461" s="1">
        <v>10005748</v>
      </c>
      <c r="B1461" s="1" t="s">
        <v>1400</v>
      </c>
      <c r="C1461" s="1" t="s">
        <v>437</v>
      </c>
      <c r="D1461" s="2">
        <v>0</v>
      </c>
      <c r="E1461" s="2">
        <v>1800</v>
      </c>
      <c r="F1461" s="2">
        <v>1800</v>
      </c>
      <c r="G1461" s="2">
        <v>0</v>
      </c>
    </row>
    <row r="1462" spans="1:7">
      <c r="A1462" s="1">
        <v>10005751</v>
      </c>
      <c r="B1462" s="1" t="s">
        <v>1401</v>
      </c>
      <c r="C1462" s="1" t="s">
        <v>437</v>
      </c>
      <c r="D1462" s="2">
        <v>0</v>
      </c>
      <c r="E1462" s="2">
        <v>200</v>
      </c>
      <c r="F1462" s="2">
        <v>200</v>
      </c>
      <c r="G1462" s="2">
        <v>0</v>
      </c>
    </row>
    <row r="1463" spans="1:7">
      <c r="A1463" s="1">
        <v>10005716</v>
      </c>
      <c r="B1463" s="1" t="s">
        <v>1402</v>
      </c>
      <c r="C1463" s="1" t="s">
        <v>437</v>
      </c>
      <c r="D1463" s="2">
        <v>0</v>
      </c>
      <c r="E1463" s="2">
        <v>1650</v>
      </c>
      <c r="F1463" s="2">
        <v>1650</v>
      </c>
      <c r="G1463" s="2">
        <v>0</v>
      </c>
    </row>
    <row r="1464" spans="1:7">
      <c r="A1464" s="1">
        <v>10005715</v>
      </c>
      <c r="B1464" s="1" t="s">
        <v>1403</v>
      </c>
      <c r="C1464" s="1" t="s">
        <v>437</v>
      </c>
      <c r="D1464" s="2">
        <v>0</v>
      </c>
      <c r="E1464" s="2">
        <v>1650</v>
      </c>
      <c r="F1464" s="2">
        <v>1650</v>
      </c>
      <c r="G1464" s="2">
        <v>0</v>
      </c>
    </row>
    <row r="1465" spans="1:7">
      <c r="A1465" s="1">
        <v>10005749</v>
      </c>
      <c r="B1465" s="1" t="s">
        <v>1404</v>
      </c>
      <c r="C1465" s="1" t="s">
        <v>437</v>
      </c>
      <c r="D1465" s="2">
        <v>0</v>
      </c>
      <c r="E1465" s="2">
        <v>200</v>
      </c>
      <c r="F1465" s="2">
        <v>200</v>
      </c>
      <c r="G1465" s="2">
        <v>0</v>
      </c>
    </row>
    <row r="1466" spans="1:7">
      <c r="A1466" s="1">
        <v>10005707</v>
      </c>
      <c r="B1466" s="1" t="s">
        <v>1405</v>
      </c>
      <c r="C1466" s="1" t="s">
        <v>437</v>
      </c>
      <c r="D1466" s="2">
        <v>0</v>
      </c>
      <c r="E1466" s="2">
        <v>9600</v>
      </c>
      <c r="F1466" s="2">
        <v>9600</v>
      </c>
      <c r="G1466" s="2">
        <v>0</v>
      </c>
    </row>
    <row r="1467" spans="1:7">
      <c r="A1467" s="1">
        <v>10005712</v>
      </c>
      <c r="B1467" s="1" t="s">
        <v>1406</v>
      </c>
      <c r="C1467" s="1" t="s">
        <v>437</v>
      </c>
      <c r="D1467" s="2">
        <v>0</v>
      </c>
      <c r="E1467" s="2">
        <v>1482.61</v>
      </c>
      <c r="F1467" s="2">
        <v>1482.61</v>
      </c>
      <c r="G1467" s="2">
        <v>0</v>
      </c>
    </row>
    <row r="1468" spans="1:7">
      <c r="A1468" s="1">
        <v>10006941</v>
      </c>
      <c r="B1468" s="1" t="s">
        <v>1407</v>
      </c>
      <c r="C1468" s="1" t="s">
        <v>437</v>
      </c>
      <c r="D1468" s="2">
        <v>0</v>
      </c>
      <c r="E1468" s="2">
        <v>1816</v>
      </c>
      <c r="F1468" s="2">
        <v>1816</v>
      </c>
      <c r="G1468" s="2">
        <v>0</v>
      </c>
    </row>
    <row r="1469" spans="1:7">
      <c r="A1469" s="1">
        <v>10005730</v>
      </c>
      <c r="B1469" s="1" t="s">
        <v>1408</v>
      </c>
      <c r="C1469" s="1" t="s">
        <v>437</v>
      </c>
      <c r="D1469" s="2">
        <v>0</v>
      </c>
      <c r="E1469" s="2">
        <v>1705</v>
      </c>
      <c r="F1469" s="2">
        <v>1705</v>
      </c>
      <c r="G1469" s="2">
        <v>0</v>
      </c>
    </row>
    <row r="1470" spans="1:7">
      <c r="A1470" s="1">
        <v>10005727</v>
      </c>
      <c r="B1470" s="1" t="s">
        <v>1409</v>
      </c>
      <c r="C1470" s="1" t="s">
        <v>437</v>
      </c>
      <c r="D1470" s="2">
        <v>0</v>
      </c>
      <c r="E1470" s="2">
        <v>8994.5</v>
      </c>
      <c r="F1470" s="2">
        <v>8994.5</v>
      </c>
      <c r="G1470" s="2">
        <v>0</v>
      </c>
    </row>
    <row r="1471" spans="1:7">
      <c r="A1471" s="1">
        <v>10005724</v>
      </c>
      <c r="B1471" s="1" t="s">
        <v>1410</v>
      </c>
      <c r="C1471" s="1" t="s">
        <v>437</v>
      </c>
      <c r="D1471" s="2">
        <v>0</v>
      </c>
      <c r="E1471" s="2">
        <v>1100</v>
      </c>
      <c r="F1471" s="2">
        <v>1100</v>
      </c>
      <c r="G1471" s="2">
        <v>0</v>
      </c>
    </row>
    <row r="1472" spans="1:7">
      <c r="A1472" s="1">
        <v>10005706</v>
      </c>
      <c r="B1472" s="1" t="s">
        <v>1411</v>
      </c>
      <c r="C1472" s="1" t="s">
        <v>437</v>
      </c>
      <c r="D1472" s="2">
        <v>0</v>
      </c>
      <c r="E1472" s="2">
        <v>3500</v>
      </c>
      <c r="F1472" s="2">
        <v>3500</v>
      </c>
      <c r="G1472" s="2">
        <v>0</v>
      </c>
    </row>
    <row r="1473" spans="1:7">
      <c r="A1473" s="1">
        <v>10006959</v>
      </c>
      <c r="B1473" s="1" t="s">
        <v>1412</v>
      </c>
      <c r="C1473" s="1" t="s">
        <v>437</v>
      </c>
      <c r="D1473" s="2">
        <v>0</v>
      </c>
      <c r="E1473" s="2">
        <v>2100</v>
      </c>
      <c r="F1473" s="2">
        <v>2100</v>
      </c>
      <c r="G1473" s="2">
        <v>0</v>
      </c>
    </row>
    <row r="1474" spans="1:7">
      <c r="A1474" s="1">
        <v>10007771</v>
      </c>
      <c r="B1474" s="1" t="s">
        <v>1413</v>
      </c>
      <c r="C1474" s="1" t="s">
        <v>437</v>
      </c>
      <c r="D1474" s="2">
        <v>0</v>
      </c>
      <c r="E1474" s="2">
        <v>124</v>
      </c>
      <c r="F1474" s="2">
        <v>124</v>
      </c>
      <c r="G1474" s="2">
        <v>0</v>
      </c>
    </row>
    <row r="1475" spans="1:7">
      <c r="A1475" s="1">
        <v>10005711</v>
      </c>
      <c r="B1475" s="1" t="s">
        <v>1414</v>
      </c>
      <c r="C1475" s="1" t="s">
        <v>437</v>
      </c>
      <c r="D1475" s="2">
        <v>0</v>
      </c>
      <c r="E1475" s="2">
        <v>8400</v>
      </c>
      <c r="F1475" s="2">
        <v>8400</v>
      </c>
      <c r="G1475" s="2">
        <v>0</v>
      </c>
    </row>
    <row r="1476" spans="1:7">
      <c r="A1476" s="1">
        <v>10005731</v>
      </c>
      <c r="B1476" s="1" t="s">
        <v>1415</v>
      </c>
      <c r="C1476" s="1" t="s">
        <v>437</v>
      </c>
      <c r="D1476" s="2">
        <v>0</v>
      </c>
      <c r="E1476" s="2">
        <v>1100</v>
      </c>
      <c r="F1476" s="2">
        <v>1100</v>
      </c>
      <c r="G1476" s="2">
        <v>0</v>
      </c>
    </row>
    <row r="1477" spans="1:7">
      <c r="A1477" s="1">
        <v>10005746</v>
      </c>
      <c r="B1477" s="1" t="s">
        <v>1416</v>
      </c>
      <c r="C1477" s="1" t="s">
        <v>437</v>
      </c>
      <c r="D1477" s="2">
        <v>0</v>
      </c>
      <c r="E1477" s="2">
        <v>1710</v>
      </c>
      <c r="F1477" s="2">
        <v>1710</v>
      </c>
      <c r="G1477" s="2">
        <v>0</v>
      </c>
    </row>
    <row r="1478" spans="1:7">
      <c r="A1478" s="1">
        <v>10005778</v>
      </c>
      <c r="B1478" s="1" t="s">
        <v>1417</v>
      </c>
      <c r="C1478" s="1" t="s">
        <v>437</v>
      </c>
      <c r="D1478" s="2">
        <v>0</v>
      </c>
      <c r="E1478" s="2">
        <v>2876</v>
      </c>
      <c r="F1478" s="2">
        <v>2876</v>
      </c>
      <c r="G1478" s="2">
        <v>0</v>
      </c>
    </row>
    <row r="1479" spans="1:7">
      <c r="A1479" s="1">
        <v>10000066</v>
      </c>
      <c r="B1479" s="1" t="s">
        <v>1418</v>
      </c>
      <c r="C1479" s="1" t="s">
        <v>434</v>
      </c>
      <c r="D1479" s="2">
        <v>0</v>
      </c>
      <c r="E1479" s="2">
        <v>14541.06</v>
      </c>
      <c r="F1479" s="2">
        <v>14541.06</v>
      </c>
      <c r="G1479" s="2">
        <v>0</v>
      </c>
    </row>
    <row r="1480" spans="1:7">
      <c r="A1480" s="1">
        <v>10003823</v>
      </c>
      <c r="B1480" s="1" t="s">
        <v>1419</v>
      </c>
      <c r="C1480" s="1" t="s">
        <v>437</v>
      </c>
      <c r="D1480" s="2">
        <v>0</v>
      </c>
      <c r="E1480" s="2">
        <v>700</v>
      </c>
      <c r="F1480" s="2">
        <v>700</v>
      </c>
      <c r="G1480" s="2">
        <v>0</v>
      </c>
    </row>
    <row r="1481" spans="1:7">
      <c r="A1481" s="1">
        <v>10006836</v>
      </c>
      <c r="B1481" s="1" t="s">
        <v>1420</v>
      </c>
      <c r="C1481" s="1" t="s">
        <v>434</v>
      </c>
      <c r="D1481" s="2">
        <v>0</v>
      </c>
      <c r="E1481" s="2">
        <v>831.1</v>
      </c>
      <c r="F1481" s="2">
        <v>831.1</v>
      </c>
      <c r="G1481" s="2">
        <v>0</v>
      </c>
    </row>
    <row r="1482" spans="1:7">
      <c r="A1482" s="1">
        <v>10000124</v>
      </c>
      <c r="B1482" s="1" t="s">
        <v>1421</v>
      </c>
      <c r="C1482" s="1" t="s">
        <v>445</v>
      </c>
      <c r="D1482" s="2">
        <v>0</v>
      </c>
      <c r="E1482" s="2">
        <v>13000</v>
      </c>
      <c r="F1482" s="2">
        <v>13000</v>
      </c>
      <c r="G1482" s="2">
        <v>0</v>
      </c>
    </row>
    <row r="1483" spans="1:7">
      <c r="A1483" s="1">
        <v>10006847</v>
      </c>
      <c r="B1483" s="1" t="s">
        <v>1422</v>
      </c>
      <c r="C1483" s="1" t="s">
        <v>434</v>
      </c>
      <c r="D1483" s="2">
        <v>0</v>
      </c>
      <c r="E1483" s="2">
        <v>1865.17</v>
      </c>
      <c r="F1483" s="2">
        <v>2010.84</v>
      </c>
      <c r="G1483" s="2">
        <v>-145.66999999999999</v>
      </c>
    </row>
    <row r="1484" spans="1:7">
      <c r="A1484" s="1">
        <v>10007941</v>
      </c>
      <c r="B1484" s="1" t="s">
        <v>1423</v>
      </c>
      <c r="C1484" s="1" t="s">
        <v>484</v>
      </c>
      <c r="D1484" s="2">
        <v>0</v>
      </c>
      <c r="E1484" s="2">
        <v>0</v>
      </c>
      <c r="F1484" s="2">
        <v>31.87</v>
      </c>
      <c r="G1484" s="2">
        <v>-31.87</v>
      </c>
    </row>
    <row r="1485" spans="1:7">
      <c r="A1485" s="1">
        <v>10006929</v>
      </c>
      <c r="B1485" s="1" t="s">
        <v>1424</v>
      </c>
      <c r="C1485" s="1" t="s">
        <v>434</v>
      </c>
      <c r="D1485" s="2">
        <v>0</v>
      </c>
      <c r="E1485" s="2">
        <v>385.98</v>
      </c>
      <c r="F1485" s="2">
        <v>385.98</v>
      </c>
      <c r="G1485" s="2">
        <v>0</v>
      </c>
    </row>
    <row r="1486" spans="1:7">
      <c r="A1486" s="1">
        <v>10007424</v>
      </c>
      <c r="B1486" s="1" t="s">
        <v>1425</v>
      </c>
      <c r="C1486" s="1" t="s">
        <v>484</v>
      </c>
      <c r="D1486" s="2">
        <v>-240</v>
      </c>
      <c r="E1486" s="2">
        <v>0</v>
      </c>
      <c r="F1486" s="2">
        <v>454.2</v>
      </c>
      <c r="G1486" s="2">
        <v>-694.2</v>
      </c>
    </row>
    <row r="1487" spans="1:7">
      <c r="A1487" s="1">
        <v>10000159</v>
      </c>
      <c r="B1487" s="1" t="s">
        <v>1426</v>
      </c>
      <c r="C1487" s="1" t="s">
        <v>857</v>
      </c>
      <c r="D1487" s="2">
        <v>0</v>
      </c>
      <c r="E1487" s="2">
        <v>0</v>
      </c>
      <c r="F1487" s="2">
        <v>38000</v>
      </c>
      <c r="G1487" s="2">
        <v>-38000</v>
      </c>
    </row>
    <row r="1488" spans="1:7">
      <c r="A1488" s="1">
        <v>10007330</v>
      </c>
      <c r="B1488" s="1" t="s">
        <v>1427</v>
      </c>
      <c r="C1488" s="1" t="s">
        <v>437</v>
      </c>
      <c r="D1488" s="2">
        <v>0</v>
      </c>
      <c r="E1488" s="2">
        <v>1150</v>
      </c>
      <c r="F1488" s="2">
        <v>1150</v>
      </c>
      <c r="G1488" s="2">
        <v>0</v>
      </c>
    </row>
    <row r="1489" spans="1:7">
      <c r="A1489" s="1">
        <v>10005191</v>
      </c>
      <c r="B1489" s="1" t="s">
        <v>1428</v>
      </c>
      <c r="C1489" s="1" t="s">
        <v>437</v>
      </c>
      <c r="D1489" s="2">
        <v>0</v>
      </c>
      <c r="E1489" s="2">
        <v>1600</v>
      </c>
      <c r="F1489" s="2">
        <v>1600</v>
      </c>
      <c r="G1489" s="2">
        <v>0</v>
      </c>
    </row>
    <row r="1490" spans="1:7">
      <c r="A1490" s="1">
        <v>10005371</v>
      </c>
      <c r="B1490" s="1" t="s">
        <v>1429</v>
      </c>
      <c r="C1490" s="1" t="s">
        <v>437</v>
      </c>
      <c r="D1490" s="2">
        <v>0</v>
      </c>
      <c r="E1490" s="2">
        <v>1235.8599999999999</v>
      </c>
      <c r="F1490" s="2">
        <v>1235.8599999999999</v>
      </c>
      <c r="G1490" s="2">
        <v>0</v>
      </c>
    </row>
    <row r="1491" spans="1:7">
      <c r="A1491" s="1">
        <v>10007295</v>
      </c>
      <c r="B1491" s="1" t="s">
        <v>1430</v>
      </c>
      <c r="C1491" s="1" t="s">
        <v>565</v>
      </c>
      <c r="D1491" s="2">
        <v>0</v>
      </c>
      <c r="E1491" s="2">
        <v>2308.17</v>
      </c>
      <c r="F1491" s="2">
        <v>2308.1799999999998</v>
      </c>
      <c r="G1491" s="2">
        <v>-0.01</v>
      </c>
    </row>
    <row r="1492" spans="1:7">
      <c r="A1492" s="1">
        <v>10006921</v>
      </c>
      <c r="B1492" s="1" t="s">
        <v>1431</v>
      </c>
      <c r="C1492" s="1" t="s">
        <v>434</v>
      </c>
      <c r="D1492" s="2">
        <v>0</v>
      </c>
      <c r="E1492" s="2">
        <v>29646</v>
      </c>
      <c r="F1492" s="2">
        <v>29646</v>
      </c>
      <c r="G1492" s="2">
        <v>0</v>
      </c>
    </row>
    <row r="1493" spans="1:7">
      <c r="A1493" s="1">
        <v>10005800</v>
      </c>
      <c r="B1493" s="1" t="s">
        <v>1432</v>
      </c>
      <c r="C1493" s="1" t="s">
        <v>437</v>
      </c>
      <c r="D1493" s="2">
        <v>0</v>
      </c>
      <c r="E1493" s="2">
        <v>729</v>
      </c>
      <c r="F1493" s="2">
        <v>729</v>
      </c>
      <c r="G1493" s="2">
        <v>0</v>
      </c>
    </row>
    <row r="1494" spans="1:7">
      <c r="A1494" s="1">
        <v>10005805</v>
      </c>
      <c r="B1494" s="1" t="s">
        <v>1433</v>
      </c>
      <c r="C1494" s="1" t="s">
        <v>437</v>
      </c>
      <c r="D1494" s="2">
        <v>0</v>
      </c>
      <c r="E1494" s="2">
        <v>905</v>
      </c>
      <c r="F1494" s="2">
        <v>905</v>
      </c>
      <c r="G1494" s="2">
        <v>0</v>
      </c>
    </row>
    <row r="1495" spans="1:7">
      <c r="A1495" s="1">
        <v>10005832</v>
      </c>
      <c r="B1495" s="1" t="s">
        <v>1434</v>
      </c>
      <c r="C1495" s="1" t="s">
        <v>437</v>
      </c>
      <c r="D1495" s="2">
        <v>0</v>
      </c>
      <c r="E1495" s="2">
        <v>9600</v>
      </c>
      <c r="F1495" s="2">
        <v>9600</v>
      </c>
      <c r="G1495" s="2">
        <v>0</v>
      </c>
    </row>
    <row r="1496" spans="1:7">
      <c r="A1496" s="1">
        <v>10005835</v>
      </c>
      <c r="B1496" s="1" t="s">
        <v>1435</v>
      </c>
      <c r="C1496" s="1" t="s">
        <v>437</v>
      </c>
      <c r="D1496" s="2">
        <v>0</v>
      </c>
      <c r="E1496" s="2">
        <v>12800</v>
      </c>
      <c r="F1496" s="2">
        <v>12800</v>
      </c>
      <c r="G1496" s="2">
        <v>0</v>
      </c>
    </row>
    <row r="1497" spans="1:7">
      <c r="A1497" s="1">
        <v>10007937</v>
      </c>
      <c r="B1497" s="1" t="s">
        <v>1436</v>
      </c>
      <c r="C1497" s="1" t="s">
        <v>434</v>
      </c>
      <c r="D1497" s="2">
        <v>-213.12</v>
      </c>
      <c r="E1497" s="2">
        <v>0</v>
      </c>
      <c r="F1497" s="2">
        <v>0</v>
      </c>
      <c r="G1497" s="2">
        <v>-213.12</v>
      </c>
    </row>
    <row r="1498" spans="1:7">
      <c r="A1498" s="1">
        <v>10007274</v>
      </c>
      <c r="B1498" s="1" t="s">
        <v>1437</v>
      </c>
      <c r="C1498" s="1" t="s">
        <v>565</v>
      </c>
      <c r="D1498" s="2">
        <v>0</v>
      </c>
      <c r="E1498" s="2">
        <v>832.32</v>
      </c>
      <c r="F1498" s="2">
        <v>832.32</v>
      </c>
      <c r="G1498" s="2">
        <v>0</v>
      </c>
    </row>
    <row r="1499" spans="1:7">
      <c r="A1499" s="1">
        <v>10005855</v>
      </c>
      <c r="B1499" s="1" t="s">
        <v>1438</v>
      </c>
      <c r="C1499" s="1" t="s">
        <v>437</v>
      </c>
      <c r="D1499" s="2">
        <v>0</v>
      </c>
      <c r="E1499" s="2">
        <v>4105</v>
      </c>
      <c r="F1499" s="2">
        <v>4105</v>
      </c>
      <c r="G1499" s="2">
        <v>0</v>
      </c>
    </row>
    <row r="1500" spans="1:7">
      <c r="A1500" s="1">
        <v>10007674</v>
      </c>
      <c r="B1500" s="1" t="s">
        <v>1439</v>
      </c>
      <c r="C1500" s="1" t="s">
        <v>437</v>
      </c>
      <c r="D1500" s="2">
        <v>0</v>
      </c>
      <c r="E1500" s="2">
        <v>240</v>
      </c>
      <c r="F1500" s="2">
        <v>240</v>
      </c>
      <c r="G1500" s="2">
        <v>0</v>
      </c>
    </row>
    <row r="1501" spans="1:7">
      <c r="A1501" s="1">
        <v>10005860</v>
      </c>
      <c r="B1501" s="1" t="s">
        <v>1440</v>
      </c>
      <c r="C1501" s="1" t="s">
        <v>437</v>
      </c>
      <c r="D1501" s="2">
        <v>0</v>
      </c>
      <c r="E1501" s="2">
        <v>700</v>
      </c>
      <c r="F1501" s="2">
        <v>700</v>
      </c>
      <c r="G1501" s="2">
        <v>0</v>
      </c>
    </row>
    <row r="1502" spans="1:7">
      <c r="A1502" s="1">
        <v>10005866</v>
      </c>
      <c r="B1502" s="1" t="s">
        <v>1441</v>
      </c>
      <c r="C1502" s="1" t="s">
        <v>437</v>
      </c>
      <c r="D1502" s="2">
        <v>0</v>
      </c>
      <c r="E1502" s="2">
        <v>300</v>
      </c>
      <c r="F1502" s="2">
        <v>300</v>
      </c>
      <c r="G1502" s="2">
        <v>0</v>
      </c>
    </row>
    <row r="1503" spans="1:7">
      <c r="A1503" s="1">
        <v>10005792</v>
      </c>
      <c r="B1503" s="1" t="s">
        <v>1442</v>
      </c>
      <c r="C1503" s="1" t="s">
        <v>437</v>
      </c>
      <c r="D1503" s="2">
        <v>0</v>
      </c>
      <c r="E1503" s="2">
        <v>2224</v>
      </c>
      <c r="F1503" s="2">
        <v>2224</v>
      </c>
      <c r="G1503" s="2">
        <v>0</v>
      </c>
    </row>
    <row r="1504" spans="1:7">
      <c r="A1504" s="1">
        <v>10006865</v>
      </c>
      <c r="B1504" s="1" t="s">
        <v>1443</v>
      </c>
      <c r="C1504" s="1" t="s">
        <v>437</v>
      </c>
      <c r="D1504" s="2">
        <v>0</v>
      </c>
      <c r="E1504" s="2">
        <v>300</v>
      </c>
      <c r="F1504" s="2">
        <v>300</v>
      </c>
      <c r="G1504" s="2">
        <v>0</v>
      </c>
    </row>
    <row r="1505" spans="1:7">
      <c r="A1505" s="1">
        <v>10007665</v>
      </c>
      <c r="B1505" s="1" t="s">
        <v>1444</v>
      </c>
      <c r="C1505" s="1" t="s">
        <v>437</v>
      </c>
      <c r="D1505" s="2">
        <v>0</v>
      </c>
      <c r="E1505" s="2">
        <v>300</v>
      </c>
      <c r="F1505" s="2">
        <v>300</v>
      </c>
      <c r="G1505" s="2">
        <v>0</v>
      </c>
    </row>
    <row r="1506" spans="1:7">
      <c r="A1506" s="1">
        <v>10007433</v>
      </c>
      <c r="B1506" s="1" t="s">
        <v>1445</v>
      </c>
      <c r="C1506" s="1" t="s">
        <v>437</v>
      </c>
      <c r="D1506" s="2">
        <v>0</v>
      </c>
      <c r="E1506" s="2">
        <v>450</v>
      </c>
      <c r="F1506" s="2">
        <v>450</v>
      </c>
      <c r="G1506" s="2">
        <v>0</v>
      </c>
    </row>
    <row r="1507" spans="1:7">
      <c r="A1507" s="1">
        <v>10005821</v>
      </c>
      <c r="B1507" s="1" t="s">
        <v>1446</v>
      </c>
      <c r="C1507" s="1" t="s">
        <v>437</v>
      </c>
      <c r="D1507" s="2">
        <v>0</v>
      </c>
      <c r="E1507" s="2">
        <v>2750</v>
      </c>
      <c r="F1507" s="2">
        <v>2750</v>
      </c>
      <c r="G1507" s="2">
        <v>0</v>
      </c>
    </row>
    <row r="1508" spans="1:7">
      <c r="A1508" s="1">
        <v>10006083</v>
      </c>
      <c r="B1508" s="1" t="s">
        <v>1447</v>
      </c>
      <c r="C1508" s="1" t="s">
        <v>565</v>
      </c>
      <c r="D1508" s="2">
        <v>0</v>
      </c>
      <c r="E1508" s="2">
        <v>6414</v>
      </c>
      <c r="F1508" s="2">
        <v>6414</v>
      </c>
      <c r="G1508" s="2">
        <v>0</v>
      </c>
    </row>
    <row r="1509" spans="1:7">
      <c r="A1509" s="1">
        <v>10002212</v>
      </c>
      <c r="B1509" s="1" t="s">
        <v>1448</v>
      </c>
      <c r="C1509" s="1" t="s">
        <v>565</v>
      </c>
      <c r="D1509" s="2">
        <v>0</v>
      </c>
      <c r="E1509" s="2">
        <v>13575.55</v>
      </c>
      <c r="F1509" s="2">
        <v>13575.55</v>
      </c>
      <c r="G1509" s="2">
        <v>0</v>
      </c>
    </row>
    <row r="1510" spans="1:7">
      <c r="A1510" s="1">
        <v>10005847</v>
      </c>
      <c r="B1510" s="1" t="s">
        <v>1449</v>
      </c>
      <c r="C1510" s="1" t="s">
        <v>437</v>
      </c>
      <c r="D1510" s="2">
        <v>0</v>
      </c>
      <c r="E1510" s="2">
        <v>517</v>
      </c>
      <c r="F1510" s="2">
        <v>517</v>
      </c>
      <c r="G1510" s="2">
        <v>0</v>
      </c>
    </row>
    <row r="1511" spans="1:7">
      <c r="A1511" s="1">
        <v>10007922</v>
      </c>
      <c r="B1511" s="1" t="s">
        <v>1450</v>
      </c>
      <c r="C1511" s="1" t="s">
        <v>434</v>
      </c>
      <c r="D1511" s="2">
        <v>-652.88</v>
      </c>
      <c r="E1511" s="2">
        <v>0</v>
      </c>
      <c r="F1511" s="2">
        <v>0</v>
      </c>
      <c r="G1511" s="2">
        <v>-652.88</v>
      </c>
    </row>
    <row r="1512" spans="1:7">
      <c r="A1512" s="1">
        <v>10000087</v>
      </c>
      <c r="B1512" s="1" t="s">
        <v>1451</v>
      </c>
      <c r="C1512" s="1" t="s">
        <v>565</v>
      </c>
      <c r="D1512" s="2">
        <v>-7404.06</v>
      </c>
      <c r="E1512" s="2">
        <v>26502.27</v>
      </c>
      <c r="F1512" s="2">
        <v>19098.21</v>
      </c>
      <c r="G1512" s="2">
        <v>0</v>
      </c>
    </row>
    <row r="1513" spans="1:7">
      <c r="A1513" s="1">
        <v>10006088</v>
      </c>
      <c r="B1513" s="1" t="s">
        <v>1452</v>
      </c>
      <c r="C1513" s="1" t="s">
        <v>437</v>
      </c>
      <c r="D1513" s="2">
        <v>0</v>
      </c>
      <c r="E1513" s="2">
        <v>7170</v>
      </c>
      <c r="F1513" s="2">
        <v>7170</v>
      </c>
      <c r="G1513" s="2">
        <v>0</v>
      </c>
    </row>
    <row r="1514" spans="1:7">
      <c r="A1514" s="1">
        <v>10006871</v>
      </c>
      <c r="B1514" s="1" t="s">
        <v>1453</v>
      </c>
      <c r="C1514" s="1" t="s">
        <v>437</v>
      </c>
      <c r="D1514" s="2">
        <v>0</v>
      </c>
      <c r="E1514" s="2">
        <v>300</v>
      </c>
      <c r="F1514" s="2">
        <v>300</v>
      </c>
      <c r="G1514" s="2">
        <v>0</v>
      </c>
    </row>
    <row r="1515" spans="1:7">
      <c r="A1515" s="1">
        <v>10006937</v>
      </c>
      <c r="B1515" s="1" t="s">
        <v>1454</v>
      </c>
      <c r="C1515" s="1" t="s">
        <v>437</v>
      </c>
      <c r="D1515" s="2">
        <v>0</v>
      </c>
      <c r="E1515" s="2">
        <v>3264</v>
      </c>
      <c r="F1515" s="2">
        <v>3264</v>
      </c>
      <c r="G1515" s="2">
        <v>0</v>
      </c>
    </row>
    <row r="1516" spans="1:7">
      <c r="A1516" s="1">
        <v>10005869</v>
      </c>
      <c r="B1516" s="1" t="s">
        <v>1455</v>
      </c>
      <c r="C1516" s="1" t="s">
        <v>437</v>
      </c>
      <c r="D1516" s="2">
        <v>0</v>
      </c>
      <c r="E1516" s="2">
        <v>2200</v>
      </c>
      <c r="F1516" s="2">
        <v>2200</v>
      </c>
      <c r="G1516" s="2">
        <v>0</v>
      </c>
    </row>
    <row r="1517" spans="1:7">
      <c r="A1517" s="1">
        <v>10005870</v>
      </c>
      <c r="B1517" s="1" t="s">
        <v>1456</v>
      </c>
      <c r="C1517" s="1" t="s">
        <v>437</v>
      </c>
      <c r="D1517" s="2">
        <v>0</v>
      </c>
      <c r="E1517" s="2">
        <v>1500</v>
      </c>
      <c r="F1517" s="2">
        <v>1500</v>
      </c>
      <c r="G1517" s="2">
        <v>0</v>
      </c>
    </row>
    <row r="1518" spans="1:7">
      <c r="A1518" s="1">
        <v>10005875</v>
      </c>
      <c r="B1518" s="1" t="s">
        <v>1457</v>
      </c>
      <c r="C1518" s="1" t="s">
        <v>437</v>
      </c>
      <c r="D1518" s="2">
        <v>0</v>
      </c>
      <c r="E1518" s="2">
        <v>1395</v>
      </c>
      <c r="F1518" s="2">
        <v>1395</v>
      </c>
      <c r="G1518" s="2">
        <v>0</v>
      </c>
    </row>
    <row r="1519" spans="1:7">
      <c r="A1519" s="1">
        <v>10007548</v>
      </c>
      <c r="B1519" s="1" t="s">
        <v>1458</v>
      </c>
      <c r="C1519" s="1" t="s">
        <v>437</v>
      </c>
      <c r="D1519" s="2">
        <v>0</v>
      </c>
      <c r="E1519" s="2">
        <v>5000</v>
      </c>
      <c r="F1519" s="2">
        <v>5000</v>
      </c>
      <c r="G1519" s="2">
        <v>0</v>
      </c>
    </row>
    <row r="1520" spans="1:7">
      <c r="A1520" s="1">
        <v>10007404</v>
      </c>
      <c r="B1520" s="1" t="s">
        <v>1459</v>
      </c>
      <c r="C1520" s="1" t="s">
        <v>437</v>
      </c>
      <c r="D1520" s="2">
        <v>0</v>
      </c>
      <c r="E1520" s="2">
        <v>81.900000000000006</v>
      </c>
      <c r="F1520" s="2">
        <v>81.900000000000006</v>
      </c>
      <c r="G1520" s="2">
        <v>0</v>
      </c>
    </row>
    <row r="1521" spans="1:7">
      <c r="A1521" s="1">
        <v>10007773</v>
      </c>
      <c r="B1521" s="1" t="s">
        <v>1460</v>
      </c>
      <c r="C1521" s="1" t="s">
        <v>437</v>
      </c>
      <c r="D1521" s="2">
        <v>0</v>
      </c>
      <c r="E1521" s="2">
        <v>163</v>
      </c>
      <c r="F1521" s="2">
        <v>163</v>
      </c>
      <c r="G1521" s="2">
        <v>0</v>
      </c>
    </row>
    <row r="1522" spans="1:7">
      <c r="A1522" s="1">
        <v>10005799</v>
      </c>
      <c r="B1522" s="1" t="s">
        <v>1461</v>
      </c>
      <c r="C1522" s="1" t="s">
        <v>437</v>
      </c>
      <c r="D1522" s="2">
        <v>0</v>
      </c>
      <c r="E1522" s="2">
        <v>11289.6</v>
      </c>
      <c r="F1522" s="2">
        <v>11289.6</v>
      </c>
      <c r="G1522" s="2">
        <v>0</v>
      </c>
    </row>
    <row r="1523" spans="1:7">
      <c r="A1523" s="1">
        <v>10005794</v>
      </c>
      <c r="B1523" s="1" t="s">
        <v>1462</v>
      </c>
      <c r="C1523" s="1" t="s">
        <v>437</v>
      </c>
      <c r="D1523" s="2">
        <v>0</v>
      </c>
      <c r="E1523" s="2">
        <v>400</v>
      </c>
      <c r="F1523" s="2">
        <v>400</v>
      </c>
      <c r="G1523" s="2">
        <v>0</v>
      </c>
    </row>
    <row r="1524" spans="1:7">
      <c r="A1524" s="1">
        <v>10007340</v>
      </c>
      <c r="B1524" s="1" t="s">
        <v>1463</v>
      </c>
      <c r="C1524" s="1" t="s">
        <v>437</v>
      </c>
      <c r="D1524" s="2">
        <v>0</v>
      </c>
      <c r="E1524" s="2">
        <v>2600</v>
      </c>
      <c r="F1524" s="2">
        <v>2600</v>
      </c>
      <c r="G1524" s="2">
        <v>0</v>
      </c>
    </row>
    <row r="1525" spans="1:7">
      <c r="A1525" s="1">
        <v>10005804</v>
      </c>
      <c r="B1525" s="1" t="s">
        <v>1464</v>
      </c>
      <c r="C1525" s="1" t="s">
        <v>437</v>
      </c>
      <c r="D1525" s="2">
        <v>0</v>
      </c>
      <c r="E1525" s="2">
        <v>1782</v>
      </c>
      <c r="F1525" s="2">
        <v>1782</v>
      </c>
      <c r="G1525" s="2">
        <v>0</v>
      </c>
    </row>
    <row r="1526" spans="1:7">
      <c r="A1526" s="1">
        <v>10007247</v>
      </c>
      <c r="B1526" s="1" t="s">
        <v>1465</v>
      </c>
      <c r="C1526" s="1" t="s">
        <v>437</v>
      </c>
      <c r="D1526" s="2">
        <v>0</v>
      </c>
      <c r="E1526" s="2">
        <v>216.3</v>
      </c>
      <c r="F1526" s="2">
        <v>216.3</v>
      </c>
      <c r="G1526" s="2">
        <v>0</v>
      </c>
    </row>
    <row r="1527" spans="1:7">
      <c r="A1527" s="1">
        <v>10007246</v>
      </c>
      <c r="B1527" s="1" t="s">
        <v>1466</v>
      </c>
      <c r="C1527" s="1" t="s">
        <v>437</v>
      </c>
      <c r="D1527" s="2">
        <v>0</v>
      </c>
      <c r="E1527" s="2">
        <v>216.31</v>
      </c>
      <c r="F1527" s="2">
        <v>216.31</v>
      </c>
      <c r="G1527" s="2">
        <v>0</v>
      </c>
    </row>
    <row r="1528" spans="1:7">
      <c r="A1528" s="1">
        <v>10005813</v>
      </c>
      <c r="B1528" s="1" t="s">
        <v>1467</v>
      </c>
      <c r="C1528" s="1" t="s">
        <v>437</v>
      </c>
      <c r="D1528" s="2">
        <v>0</v>
      </c>
      <c r="E1528" s="2">
        <v>1050</v>
      </c>
      <c r="F1528" s="2">
        <v>1050</v>
      </c>
      <c r="G1528" s="2">
        <v>0</v>
      </c>
    </row>
    <row r="1529" spans="1:7">
      <c r="A1529" s="1">
        <v>10003037</v>
      </c>
      <c r="B1529" s="1" t="s">
        <v>1468</v>
      </c>
      <c r="C1529" s="1" t="s">
        <v>434</v>
      </c>
      <c r="D1529" s="2">
        <v>-1522</v>
      </c>
      <c r="E1529" s="2">
        <v>1522</v>
      </c>
      <c r="F1529" s="2">
        <v>0</v>
      </c>
      <c r="G1529" s="2">
        <v>0</v>
      </c>
    </row>
    <row r="1530" spans="1:7">
      <c r="A1530" s="1">
        <v>10005824</v>
      </c>
      <c r="B1530" s="1" t="s">
        <v>1469</v>
      </c>
      <c r="C1530" s="1" t="s">
        <v>437</v>
      </c>
      <c r="D1530" s="2">
        <v>0</v>
      </c>
      <c r="E1530" s="2">
        <v>594</v>
      </c>
      <c r="F1530" s="2">
        <v>594</v>
      </c>
      <c r="G1530" s="2">
        <v>0</v>
      </c>
    </row>
    <row r="1531" spans="1:7">
      <c r="A1531" s="1">
        <v>10005828</v>
      </c>
      <c r="B1531" s="1" t="s">
        <v>1470</v>
      </c>
      <c r="C1531" s="1" t="s">
        <v>437</v>
      </c>
      <c r="D1531" s="2">
        <v>0</v>
      </c>
      <c r="E1531" s="2">
        <v>1395</v>
      </c>
      <c r="F1531" s="2">
        <v>1395</v>
      </c>
      <c r="G1531" s="2">
        <v>0</v>
      </c>
    </row>
    <row r="1532" spans="1:7">
      <c r="A1532" s="1">
        <v>10005841</v>
      </c>
      <c r="B1532" s="1" t="s">
        <v>1471</v>
      </c>
      <c r="C1532" s="1" t="s">
        <v>437</v>
      </c>
      <c r="D1532" s="2">
        <v>0</v>
      </c>
      <c r="E1532" s="2">
        <v>22</v>
      </c>
      <c r="F1532" s="2">
        <v>22</v>
      </c>
      <c r="G1532" s="2">
        <v>0</v>
      </c>
    </row>
    <row r="1533" spans="1:7">
      <c r="A1533" s="1">
        <v>10007658</v>
      </c>
      <c r="B1533" s="1" t="s">
        <v>1472</v>
      </c>
      <c r="C1533" s="1" t="s">
        <v>437</v>
      </c>
      <c r="D1533" s="2">
        <v>0</v>
      </c>
      <c r="E1533" s="2">
        <v>300</v>
      </c>
      <c r="F1533" s="2">
        <v>300</v>
      </c>
      <c r="G1533" s="2">
        <v>0</v>
      </c>
    </row>
    <row r="1534" spans="1:7">
      <c r="A1534" s="1">
        <v>10005868</v>
      </c>
      <c r="B1534" s="1" t="s">
        <v>1473</v>
      </c>
      <c r="C1534" s="1" t="s">
        <v>437</v>
      </c>
      <c r="D1534" s="2">
        <v>0</v>
      </c>
      <c r="E1534" s="2">
        <v>12000</v>
      </c>
      <c r="F1534" s="2">
        <v>12000</v>
      </c>
      <c r="G1534" s="2">
        <v>0</v>
      </c>
    </row>
    <row r="1535" spans="1:7">
      <c r="A1535" s="1">
        <v>10007366</v>
      </c>
      <c r="B1535" s="1" t="s">
        <v>1474</v>
      </c>
      <c r="C1535" s="1" t="s">
        <v>445</v>
      </c>
      <c r="D1535" s="2">
        <v>0</v>
      </c>
      <c r="E1535" s="2">
        <v>2000</v>
      </c>
      <c r="F1535" s="2">
        <v>2000</v>
      </c>
      <c r="G1535" s="2">
        <v>0</v>
      </c>
    </row>
    <row r="1536" spans="1:7">
      <c r="A1536" s="1">
        <v>10005879</v>
      </c>
      <c r="B1536" s="1" t="s">
        <v>1475</v>
      </c>
      <c r="C1536" s="1" t="s">
        <v>437</v>
      </c>
      <c r="D1536" s="2">
        <v>0</v>
      </c>
      <c r="E1536" s="2">
        <v>200</v>
      </c>
      <c r="F1536" s="2">
        <v>200</v>
      </c>
      <c r="G1536" s="2">
        <v>0</v>
      </c>
    </row>
    <row r="1537" spans="1:7">
      <c r="A1537" s="1">
        <v>10006987</v>
      </c>
      <c r="B1537" s="1" t="s">
        <v>1476</v>
      </c>
      <c r="C1537" s="1" t="s">
        <v>437</v>
      </c>
      <c r="D1537" s="2">
        <v>0</v>
      </c>
      <c r="E1537" s="2">
        <v>300</v>
      </c>
      <c r="F1537" s="2">
        <v>300</v>
      </c>
      <c r="G1537" s="2">
        <v>0</v>
      </c>
    </row>
    <row r="1538" spans="1:7">
      <c r="A1538" s="1">
        <v>10007375</v>
      </c>
      <c r="B1538" s="1" t="s">
        <v>1477</v>
      </c>
      <c r="C1538" s="1" t="s">
        <v>437</v>
      </c>
      <c r="D1538" s="2">
        <v>0</v>
      </c>
      <c r="E1538" s="2">
        <v>655</v>
      </c>
      <c r="F1538" s="2">
        <v>655</v>
      </c>
      <c r="G1538" s="2">
        <v>0</v>
      </c>
    </row>
    <row r="1539" spans="1:7">
      <c r="A1539" s="1">
        <v>10005808</v>
      </c>
      <c r="B1539" s="1" t="s">
        <v>1478</v>
      </c>
      <c r="C1539" s="1" t="s">
        <v>437</v>
      </c>
      <c r="D1539" s="2">
        <v>0</v>
      </c>
      <c r="E1539" s="2">
        <v>220</v>
      </c>
      <c r="F1539" s="2">
        <v>220</v>
      </c>
      <c r="G1539" s="2">
        <v>0</v>
      </c>
    </row>
    <row r="1540" spans="1:7">
      <c r="A1540" s="1">
        <v>10005809</v>
      </c>
      <c r="B1540" s="1" t="s">
        <v>1479</v>
      </c>
      <c r="C1540" s="1" t="s">
        <v>437</v>
      </c>
      <c r="D1540" s="2">
        <v>0</v>
      </c>
      <c r="E1540" s="2">
        <v>176</v>
      </c>
      <c r="F1540" s="2">
        <v>176</v>
      </c>
      <c r="G1540" s="2">
        <v>0</v>
      </c>
    </row>
    <row r="1541" spans="1:7">
      <c r="A1541" s="1">
        <v>10007794</v>
      </c>
      <c r="B1541" s="1" t="s">
        <v>1480</v>
      </c>
      <c r="C1541" s="1" t="s">
        <v>437</v>
      </c>
      <c r="D1541" s="2">
        <v>0</v>
      </c>
      <c r="E1541" s="2">
        <v>150</v>
      </c>
      <c r="F1541" s="2">
        <v>150</v>
      </c>
      <c r="G1541" s="2">
        <v>0</v>
      </c>
    </row>
    <row r="1542" spans="1:7">
      <c r="A1542" s="1">
        <v>10002248</v>
      </c>
      <c r="B1542" s="1" t="s">
        <v>1481</v>
      </c>
      <c r="C1542" s="1" t="s">
        <v>434</v>
      </c>
      <c r="D1542" s="2">
        <v>0</v>
      </c>
      <c r="E1542" s="2">
        <v>505</v>
      </c>
      <c r="F1542" s="2">
        <v>505</v>
      </c>
      <c r="G1542" s="2">
        <v>0</v>
      </c>
    </row>
    <row r="1543" spans="1:7">
      <c r="A1543" s="1">
        <v>10000076</v>
      </c>
      <c r="B1543" s="1" t="s">
        <v>1482</v>
      </c>
      <c r="C1543" s="1" t="s">
        <v>434</v>
      </c>
      <c r="D1543" s="2">
        <v>105.6</v>
      </c>
      <c r="E1543" s="2">
        <v>0</v>
      </c>
      <c r="F1543" s="2">
        <v>0</v>
      </c>
      <c r="G1543" s="2">
        <v>105.6</v>
      </c>
    </row>
    <row r="1544" spans="1:7">
      <c r="A1544" s="1">
        <v>10002217</v>
      </c>
      <c r="B1544" s="1" t="s">
        <v>1483</v>
      </c>
      <c r="C1544" s="1" t="s">
        <v>434</v>
      </c>
      <c r="D1544" s="2">
        <v>0</v>
      </c>
      <c r="E1544" s="2">
        <v>644.16</v>
      </c>
      <c r="F1544" s="2">
        <v>644.16</v>
      </c>
      <c r="G1544" s="2">
        <v>0</v>
      </c>
    </row>
    <row r="1545" spans="1:7">
      <c r="A1545" s="1">
        <v>10005886</v>
      </c>
      <c r="B1545" s="1" t="s">
        <v>1484</v>
      </c>
      <c r="C1545" s="1" t="s">
        <v>437</v>
      </c>
      <c r="D1545" s="2">
        <v>0</v>
      </c>
      <c r="E1545" s="2">
        <v>100</v>
      </c>
      <c r="F1545" s="2">
        <v>100</v>
      </c>
      <c r="G1545" s="2">
        <v>0</v>
      </c>
    </row>
    <row r="1546" spans="1:7">
      <c r="A1546" s="1">
        <v>10007744</v>
      </c>
      <c r="B1546" s="1" t="s">
        <v>1485</v>
      </c>
      <c r="C1546" s="1" t="s">
        <v>437</v>
      </c>
      <c r="D1546" s="2">
        <v>0</v>
      </c>
      <c r="E1546" s="2">
        <v>200</v>
      </c>
      <c r="F1546" s="2">
        <v>200</v>
      </c>
      <c r="G1546" s="2">
        <v>0</v>
      </c>
    </row>
    <row r="1547" spans="1:7">
      <c r="A1547" s="1">
        <v>10005887</v>
      </c>
      <c r="B1547" s="1" t="s">
        <v>1486</v>
      </c>
      <c r="C1547" s="1" t="s">
        <v>437</v>
      </c>
      <c r="D1547" s="2">
        <v>0</v>
      </c>
      <c r="E1547" s="2">
        <v>300</v>
      </c>
      <c r="F1547" s="2">
        <v>300</v>
      </c>
      <c r="G1547" s="2">
        <v>0</v>
      </c>
    </row>
    <row r="1548" spans="1:7">
      <c r="A1548" s="1">
        <v>10006006</v>
      </c>
      <c r="B1548" s="1" t="s">
        <v>1487</v>
      </c>
      <c r="C1548" s="1" t="s">
        <v>437</v>
      </c>
      <c r="D1548" s="2">
        <v>0</v>
      </c>
      <c r="E1548" s="2">
        <v>900</v>
      </c>
      <c r="F1548" s="2">
        <v>900</v>
      </c>
      <c r="G1548" s="2">
        <v>0</v>
      </c>
    </row>
    <row r="1549" spans="1:7">
      <c r="A1549" s="1">
        <v>10006004</v>
      </c>
      <c r="B1549" s="1" t="s">
        <v>1488</v>
      </c>
      <c r="C1549" s="1" t="s">
        <v>437</v>
      </c>
      <c r="D1549" s="2">
        <v>0</v>
      </c>
      <c r="E1549" s="2">
        <v>5984</v>
      </c>
      <c r="F1549" s="2">
        <v>5984</v>
      </c>
      <c r="G1549" s="2">
        <v>0</v>
      </c>
    </row>
    <row r="1550" spans="1:7">
      <c r="A1550" s="1">
        <v>10006009</v>
      </c>
      <c r="B1550" s="1" t="s">
        <v>1489</v>
      </c>
      <c r="C1550" s="1" t="s">
        <v>437</v>
      </c>
      <c r="D1550" s="2">
        <v>0</v>
      </c>
      <c r="E1550" s="2">
        <v>7755</v>
      </c>
      <c r="F1550" s="2">
        <v>7755</v>
      </c>
      <c r="G1550" s="2">
        <v>0</v>
      </c>
    </row>
    <row r="1551" spans="1:7">
      <c r="A1551" s="1">
        <v>10006012</v>
      </c>
      <c r="B1551" s="1" t="s">
        <v>1490</v>
      </c>
      <c r="C1551" s="1" t="s">
        <v>437</v>
      </c>
      <c r="D1551" s="2">
        <v>0</v>
      </c>
      <c r="E1551" s="2">
        <v>900</v>
      </c>
      <c r="F1551" s="2">
        <v>900</v>
      </c>
      <c r="G1551" s="2">
        <v>0</v>
      </c>
    </row>
    <row r="1552" spans="1:7">
      <c r="A1552" s="1">
        <v>10006926</v>
      </c>
      <c r="B1552" s="1" t="s">
        <v>1491</v>
      </c>
      <c r="C1552" s="1" t="s">
        <v>437</v>
      </c>
      <c r="D1552" s="2">
        <v>0</v>
      </c>
      <c r="E1552" s="2">
        <v>7200</v>
      </c>
      <c r="F1552" s="2">
        <v>7200</v>
      </c>
      <c r="G1552" s="2">
        <v>0</v>
      </c>
    </row>
    <row r="1553" spans="1:7">
      <c r="A1553" s="1">
        <v>10006018</v>
      </c>
      <c r="B1553" s="1" t="s">
        <v>1492</v>
      </c>
      <c r="C1553" s="1" t="s">
        <v>437</v>
      </c>
      <c r="D1553" s="2">
        <v>0</v>
      </c>
      <c r="E1553" s="2">
        <v>120</v>
      </c>
      <c r="F1553" s="2">
        <v>120</v>
      </c>
      <c r="G1553" s="2">
        <v>0</v>
      </c>
    </row>
    <row r="1554" spans="1:7">
      <c r="A1554" s="1">
        <v>10007475</v>
      </c>
      <c r="B1554" s="1" t="s">
        <v>1493</v>
      </c>
      <c r="C1554" s="1" t="s">
        <v>437</v>
      </c>
      <c r="D1554" s="2">
        <v>0</v>
      </c>
      <c r="E1554" s="2">
        <v>1765.32</v>
      </c>
      <c r="F1554" s="2">
        <v>1765.32</v>
      </c>
      <c r="G1554" s="2">
        <v>0</v>
      </c>
    </row>
    <row r="1555" spans="1:7">
      <c r="A1555" s="1">
        <v>10006853</v>
      </c>
      <c r="B1555" s="1" t="s">
        <v>1494</v>
      </c>
      <c r="C1555" s="1" t="s">
        <v>437</v>
      </c>
      <c r="D1555" s="2">
        <v>0</v>
      </c>
      <c r="E1555" s="2">
        <v>3730.44</v>
      </c>
      <c r="F1555" s="2">
        <v>4021.77</v>
      </c>
      <c r="G1555" s="2">
        <v>-291.33</v>
      </c>
    </row>
    <row r="1556" spans="1:7">
      <c r="A1556" s="1">
        <v>10007923</v>
      </c>
      <c r="B1556" s="1" t="s">
        <v>1495</v>
      </c>
      <c r="C1556" s="1" t="s">
        <v>434</v>
      </c>
      <c r="D1556" s="2">
        <v>-2614.75</v>
      </c>
      <c r="E1556" s="2">
        <v>0</v>
      </c>
      <c r="F1556" s="2">
        <v>0</v>
      </c>
      <c r="G1556" s="2">
        <v>-2614.75</v>
      </c>
    </row>
    <row r="1557" spans="1:7">
      <c r="A1557" s="1">
        <v>10006014</v>
      </c>
      <c r="B1557" s="1" t="s">
        <v>1496</v>
      </c>
      <c r="C1557" s="1" t="s">
        <v>437</v>
      </c>
      <c r="D1557" s="2">
        <v>0</v>
      </c>
      <c r="E1557" s="2">
        <v>3410</v>
      </c>
      <c r="F1557" s="2">
        <v>3410</v>
      </c>
      <c r="G1557" s="2">
        <v>0</v>
      </c>
    </row>
    <row r="1558" spans="1:7">
      <c r="A1558" s="1">
        <v>10006019</v>
      </c>
      <c r="B1558" s="1" t="s">
        <v>1497</v>
      </c>
      <c r="C1558" s="1" t="s">
        <v>437</v>
      </c>
      <c r="D1558" s="2">
        <v>0</v>
      </c>
      <c r="E1558" s="2">
        <v>250</v>
      </c>
      <c r="F1558" s="2">
        <v>250</v>
      </c>
      <c r="G1558" s="2">
        <v>0</v>
      </c>
    </row>
    <row r="1559" spans="1:7">
      <c r="A1559" s="1">
        <v>10006026</v>
      </c>
      <c r="B1559" s="1" t="s">
        <v>1498</v>
      </c>
      <c r="C1559" s="1" t="s">
        <v>437</v>
      </c>
      <c r="D1559" s="2">
        <v>0</v>
      </c>
      <c r="E1559" s="2">
        <v>7480</v>
      </c>
      <c r="F1559" s="2">
        <v>7480</v>
      </c>
      <c r="G1559" s="2">
        <v>0</v>
      </c>
    </row>
    <row r="1560" spans="1:7">
      <c r="A1560" s="1">
        <v>10006010</v>
      </c>
      <c r="B1560" s="1" t="s">
        <v>1499</v>
      </c>
      <c r="C1560" s="1" t="s">
        <v>437</v>
      </c>
      <c r="D1560" s="2">
        <v>0</v>
      </c>
      <c r="E1560" s="2">
        <v>1320</v>
      </c>
      <c r="F1560" s="2">
        <v>1320</v>
      </c>
      <c r="G1560" s="2">
        <v>0</v>
      </c>
    </row>
    <row r="1561" spans="1:7">
      <c r="A1561" s="1">
        <v>10006896</v>
      </c>
      <c r="B1561" s="1" t="s">
        <v>1500</v>
      </c>
      <c r="C1561" s="1" t="s">
        <v>437</v>
      </c>
      <c r="D1561" s="2">
        <v>0</v>
      </c>
      <c r="E1561" s="2">
        <v>1395</v>
      </c>
      <c r="F1561" s="2">
        <v>1395</v>
      </c>
      <c r="G1561" s="2">
        <v>0</v>
      </c>
    </row>
    <row r="1562" spans="1:7">
      <c r="A1562" s="1">
        <v>10006023</v>
      </c>
      <c r="B1562" s="1" t="s">
        <v>1501</v>
      </c>
      <c r="C1562" s="1" t="s">
        <v>437</v>
      </c>
      <c r="D1562" s="2">
        <v>0</v>
      </c>
      <c r="E1562" s="2">
        <v>155</v>
      </c>
      <c r="F1562" s="2">
        <v>155</v>
      </c>
      <c r="G1562" s="2">
        <v>0</v>
      </c>
    </row>
    <row r="1563" spans="1:7">
      <c r="A1563" s="1">
        <v>10006008</v>
      </c>
      <c r="B1563" s="1" t="s">
        <v>1502</v>
      </c>
      <c r="C1563" s="1" t="s">
        <v>437</v>
      </c>
      <c r="D1563" s="2">
        <v>0</v>
      </c>
      <c r="E1563" s="2">
        <v>528.66999999999996</v>
      </c>
      <c r="F1563" s="2">
        <v>528.66999999999996</v>
      </c>
      <c r="G1563" s="2">
        <v>0</v>
      </c>
    </row>
    <row r="1564" spans="1:7">
      <c r="A1564" s="1">
        <v>10007344</v>
      </c>
      <c r="B1564" s="1" t="s">
        <v>1503</v>
      </c>
      <c r="C1564" s="1" t="s">
        <v>437</v>
      </c>
      <c r="D1564" s="2">
        <v>0</v>
      </c>
      <c r="E1564" s="2">
        <v>512</v>
      </c>
      <c r="F1564" s="2">
        <v>512</v>
      </c>
      <c r="G1564" s="2">
        <v>0</v>
      </c>
    </row>
    <row r="1565" spans="1:7">
      <c r="D1565" s="35">
        <f>SUM(D2:D1564)</f>
        <v>-2992910.5099999993</v>
      </c>
      <c r="E1565" s="35">
        <f>SUM(E2:E1564)</f>
        <v>20620640.429999996</v>
      </c>
      <c r="F1565" s="35">
        <f>SUM(F2:F1564)</f>
        <v>20983083.849999994</v>
      </c>
      <c r="G1565" s="35">
        <f>SUM(G2:G1564)</f>
        <v>-3355353.9299999978</v>
      </c>
    </row>
    <row r="1568" spans="1:7">
      <c r="C1568" t="s">
        <v>445</v>
      </c>
      <c r="D1568" s="5">
        <v>-899.63</v>
      </c>
      <c r="G1568" s="2">
        <v>-38111.1</v>
      </c>
    </row>
    <row r="1569" spans="3:7">
      <c r="C1569" t="s">
        <v>434</v>
      </c>
      <c r="D1569" s="5">
        <v>-2901639.18</v>
      </c>
      <c r="G1569" s="2">
        <v>-3178960.16</v>
      </c>
    </row>
    <row r="1570" spans="3:7">
      <c r="D1570" s="5">
        <f>-D1568-D1569</f>
        <v>2902538.81</v>
      </c>
      <c r="G1570" s="5">
        <f>-G1568-G1569</f>
        <v>3217071.2600000002</v>
      </c>
    </row>
    <row r="1572" spans="3:7">
      <c r="D1572" s="55">
        <f>SUBTOTAL(9,D2:D1564)</f>
        <v>-2992910.5099999993</v>
      </c>
      <c r="E1572" s="55">
        <f>SUBTOTAL(9,E2:E1564)</f>
        <v>20620640.429999996</v>
      </c>
      <c r="F1572" s="55">
        <f>SUBTOTAL(9,F2:F1564)</f>
        <v>20983083.849999994</v>
      </c>
      <c r="G1572" s="55">
        <f>SUBTOTAL(9,G2:G1564)</f>
        <v>-3355353.9299999978</v>
      </c>
    </row>
    <row r="1573" spans="3:7">
      <c r="D1573" s="5">
        <f>-D1572</f>
        <v>2992910.5099999993</v>
      </c>
      <c r="G1573" s="5">
        <f>-G1572</f>
        <v>3355353.9299999978</v>
      </c>
    </row>
  </sheetData>
  <autoFilter ref="A1:G1566"/>
  <phoneticPr fontId="3" type="noConversion"/>
  <printOptions gridLines="1"/>
  <pageMargins left="0.75" right="0.75" top="0.28999999999999998" bottom="0.56000000000000005" header="0.28999999999999998" footer="0.31"/>
  <pageSetup paperSize="9" orientation="landscape" r:id="rId1"/>
  <headerFooter alignWithMargins="0">
    <oddFooter>&amp;L&amp;F/&amp;A&amp;R&amp;P/&amp;N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3:L59"/>
  <sheetViews>
    <sheetView topLeftCell="A29" workbookViewId="0">
      <selection activeCell="F54" sqref="F54"/>
    </sheetView>
  </sheetViews>
  <sheetFormatPr defaultRowHeight="12.75"/>
  <cols>
    <col min="2" max="2" width="21.85546875" bestFit="1" customWidth="1"/>
    <col min="3" max="4" width="23.42578125" style="3" bestFit="1" customWidth="1"/>
    <col min="5" max="5" width="12" bestFit="1" customWidth="1"/>
    <col min="6" max="6" width="14" bestFit="1" customWidth="1"/>
    <col min="9" max="9" width="12" bestFit="1" customWidth="1"/>
    <col min="11" max="11" width="12" bestFit="1" customWidth="1"/>
    <col min="12" max="12" width="14" bestFit="1" customWidth="1"/>
  </cols>
  <sheetData>
    <row r="3" spans="1:11">
      <c r="A3" s="321"/>
      <c r="B3" s="324"/>
      <c r="C3" s="334" t="s">
        <v>263</v>
      </c>
      <c r="D3" s="335"/>
    </row>
    <row r="4" spans="1:11">
      <c r="A4" s="320" t="s">
        <v>2082</v>
      </c>
      <c r="B4" s="320" t="s">
        <v>2081</v>
      </c>
      <c r="C4" s="336" t="s">
        <v>268</v>
      </c>
      <c r="D4" s="337" t="s">
        <v>265</v>
      </c>
      <c r="G4" t="s">
        <v>2082</v>
      </c>
      <c r="H4" t="s">
        <v>2081</v>
      </c>
      <c r="I4" t="s">
        <v>268</v>
      </c>
    </row>
    <row r="5" spans="1:11">
      <c r="A5" s="321" t="s">
        <v>1930</v>
      </c>
      <c r="B5" s="321" t="s">
        <v>3355</v>
      </c>
      <c r="C5" s="352">
        <v>6958</v>
      </c>
      <c r="D5" s="337">
        <v>9277</v>
      </c>
      <c r="E5" s="2">
        <v>9277</v>
      </c>
      <c r="F5" s="341"/>
      <c r="G5" t="s">
        <v>1930</v>
      </c>
      <c r="H5" t="s">
        <v>3355</v>
      </c>
      <c r="I5" s="2">
        <v>6958.15</v>
      </c>
      <c r="K5" s="2">
        <f>ROUND(I5,0)</f>
        <v>6958</v>
      </c>
    </row>
    <row r="6" spans="1:11">
      <c r="A6" s="322"/>
      <c r="B6" s="323" t="s">
        <v>3359</v>
      </c>
      <c r="C6" s="353">
        <v>127</v>
      </c>
      <c r="D6" s="339">
        <v>381</v>
      </c>
      <c r="E6" s="2">
        <v>381</v>
      </c>
      <c r="F6" s="341"/>
      <c r="H6" t="s">
        <v>3359</v>
      </c>
      <c r="I6" s="2">
        <v>126.87999999999738</v>
      </c>
      <c r="K6" s="2">
        <f t="shared" ref="K6:K58" si="0">ROUND(I6,0)</f>
        <v>127</v>
      </c>
    </row>
    <row r="7" spans="1:11">
      <c r="A7" s="322"/>
      <c r="B7" s="323" t="s">
        <v>3365</v>
      </c>
      <c r="C7" s="353">
        <v>51560</v>
      </c>
      <c r="D7" s="339">
        <v>37979</v>
      </c>
      <c r="E7" s="2">
        <v>37979</v>
      </c>
      <c r="F7" s="341"/>
      <c r="H7" t="s">
        <v>3365</v>
      </c>
      <c r="I7" s="2">
        <v>51560.17</v>
      </c>
      <c r="K7" s="2">
        <f t="shared" si="0"/>
        <v>51560</v>
      </c>
    </row>
    <row r="8" spans="1:11">
      <c r="A8" s="322"/>
      <c r="B8" s="323" t="s">
        <v>3374</v>
      </c>
      <c r="C8" s="353">
        <v>1077310</v>
      </c>
      <c r="D8" s="339">
        <v>1077310</v>
      </c>
      <c r="E8" s="2">
        <v>1077310</v>
      </c>
      <c r="F8" s="341"/>
      <c r="H8" t="s">
        <v>3374</v>
      </c>
      <c r="I8" s="2">
        <v>1077310.43</v>
      </c>
      <c r="K8" s="2">
        <f t="shared" si="0"/>
        <v>1077310</v>
      </c>
    </row>
    <row r="9" spans="1:11">
      <c r="A9" s="322"/>
      <c r="B9" s="323" t="s">
        <v>3377</v>
      </c>
      <c r="C9" s="353">
        <v>158767</v>
      </c>
      <c r="D9" s="339">
        <v>165690</v>
      </c>
      <c r="E9" s="2">
        <v>165690</v>
      </c>
      <c r="F9" s="341"/>
      <c r="H9" t="s">
        <v>3377</v>
      </c>
      <c r="I9" s="2">
        <v>158767.29999999999</v>
      </c>
      <c r="K9" s="2">
        <f t="shared" si="0"/>
        <v>158767</v>
      </c>
    </row>
    <row r="10" spans="1:11">
      <c r="A10" s="322"/>
      <c r="B10" s="323" t="s">
        <v>3381</v>
      </c>
      <c r="C10" s="353">
        <f>83416+1</f>
        <v>83417</v>
      </c>
      <c r="D10" s="339">
        <v>102855</v>
      </c>
      <c r="E10" s="2">
        <v>102855</v>
      </c>
      <c r="F10" s="341"/>
      <c r="H10" t="s">
        <v>3381</v>
      </c>
      <c r="I10" s="2">
        <v>83416.34</v>
      </c>
      <c r="K10" s="2">
        <f t="shared" si="0"/>
        <v>83416</v>
      </c>
    </row>
    <row r="11" spans="1:11">
      <c r="A11" s="322"/>
      <c r="B11" s="323" t="s">
        <v>3387</v>
      </c>
      <c r="C11" s="353">
        <v>2450</v>
      </c>
      <c r="D11" s="339">
        <v>10312</v>
      </c>
      <c r="E11" s="345">
        <v>10312</v>
      </c>
      <c r="F11" s="341"/>
      <c r="H11" t="s">
        <v>3387</v>
      </c>
      <c r="I11" s="2">
        <v>2450.1899999999878</v>
      </c>
      <c r="K11" s="2">
        <f t="shared" si="0"/>
        <v>2450</v>
      </c>
    </row>
    <row r="12" spans="1:11">
      <c r="A12" s="322"/>
      <c r="B12" s="323" t="s">
        <v>3391</v>
      </c>
      <c r="C12" s="353">
        <v>154659</v>
      </c>
      <c r="D12" s="339">
        <v>142595</v>
      </c>
      <c r="E12" s="2">
        <v>142595</v>
      </c>
      <c r="F12" s="341"/>
      <c r="H12" t="s">
        <v>3391</v>
      </c>
      <c r="I12" s="2">
        <v>154658.76</v>
      </c>
      <c r="K12" s="2">
        <f t="shared" si="0"/>
        <v>154659</v>
      </c>
    </row>
    <row r="13" spans="1:11">
      <c r="A13" s="322"/>
      <c r="B13" s="323" t="s">
        <v>3399</v>
      </c>
      <c r="C13" s="353">
        <v>0</v>
      </c>
      <c r="D13" s="339">
        <v>0</v>
      </c>
      <c r="E13" s="2">
        <v>0</v>
      </c>
      <c r="F13" s="341"/>
      <c r="H13" t="s">
        <v>3399</v>
      </c>
      <c r="I13" s="2">
        <v>0</v>
      </c>
      <c r="K13" s="2">
        <f t="shared" si="0"/>
        <v>0</v>
      </c>
    </row>
    <row r="14" spans="1:11">
      <c r="A14" s="322"/>
      <c r="B14" s="323" t="s">
        <v>3405</v>
      </c>
      <c r="C14" s="353">
        <v>1194</v>
      </c>
      <c r="D14" s="339">
        <v>0</v>
      </c>
      <c r="E14" s="2">
        <v>0</v>
      </c>
      <c r="F14" s="341"/>
      <c r="H14" t="s">
        <v>3405</v>
      </c>
      <c r="I14" s="2">
        <v>1193.7899999999936</v>
      </c>
      <c r="K14" s="2">
        <f t="shared" si="0"/>
        <v>1194</v>
      </c>
    </row>
    <row r="15" spans="1:11">
      <c r="A15" s="322"/>
      <c r="B15" s="323" t="s">
        <v>3409</v>
      </c>
      <c r="C15" s="353">
        <v>6394</v>
      </c>
      <c r="D15" s="339">
        <v>6394</v>
      </c>
      <c r="E15" s="2">
        <v>6394</v>
      </c>
      <c r="F15" s="341"/>
      <c r="H15" t="s">
        <v>3409</v>
      </c>
      <c r="I15" s="2">
        <v>6394.35</v>
      </c>
      <c r="K15" s="2">
        <f t="shared" si="0"/>
        <v>6394</v>
      </c>
    </row>
    <row r="16" spans="1:11">
      <c r="A16" s="322"/>
      <c r="B16" s="323" t="s">
        <v>3413</v>
      </c>
      <c r="C16" s="353">
        <v>4953</v>
      </c>
      <c r="D16" s="339">
        <v>4953</v>
      </c>
      <c r="E16" s="2">
        <v>4953</v>
      </c>
      <c r="F16" s="354">
        <f>SUM(C5:C16)</f>
        <v>1547789</v>
      </c>
      <c r="H16" t="s">
        <v>3413</v>
      </c>
      <c r="I16" s="2">
        <v>4953.1499999999996</v>
      </c>
      <c r="K16" s="2">
        <f t="shared" si="0"/>
        <v>4953</v>
      </c>
    </row>
    <row r="17" spans="1:12">
      <c r="A17" s="322"/>
      <c r="B17" s="323" t="s">
        <v>3416</v>
      </c>
      <c r="C17" s="355">
        <v>1178797</v>
      </c>
      <c r="D17" s="339">
        <v>3150</v>
      </c>
      <c r="E17" s="2">
        <v>3150</v>
      </c>
      <c r="F17" s="341"/>
      <c r="H17" t="s">
        <v>3416</v>
      </c>
      <c r="I17" s="2">
        <v>1178796.57</v>
      </c>
      <c r="K17" s="2">
        <f t="shared" si="0"/>
        <v>1178797</v>
      </c>
    </row>
    <row r="18" spans="1:12">
      <c r="A18" s="322"/>
      <c r="B18" s="323" t="s">
        <v>1529</v>
      </c>
      <c r="C18" s="355">
        <v>0</v>
      </c>
      <c r="D18" s="339">
        <v>0</v>
      </c>
      <c r="E18" s="2">
        <v>0</v>
      </c>
      <c r="F18" s="341"/>
      <c r="H18" t="s">
        <v>1529</v>
      </c>
      <c r="I18" s="2">
        <v>0</v>
      </c>
      <c r="K18" s="2">
        <f t="shared" si="0"/>
        <v>0</v>
      </c>
    </row>
    <row r="19" spans="1:12">
      <c r="A19" s="322"/>
      <c r="B19" s="323" t="s">
        <v>3419</v>
      </c>
      <c r="C19" s="355">
        <v>2859996</v>
      </c>
      <c r="D19" s="339">
        <v>126693</v>
      </c>
      <c r="E19" s="2">
        <v>126693</v>
      </c>
      <c r="F19" s="341"/>
      <c r="H19" t="s">
        <v>3419</v>
      </c>
      <c r="I19" s="2">
        <v>2859995.94</v>
      </c>
      <c r="K19" s="2">
        <f t="shared" si="0"/>
        <v>2859996</v>
      </c>
    </row>
    <row r="20" spans="1:12">
      <c r="A20" s="322"/>
      <c r="B20" s="323" t="s">
        <v>3424</v>
      </c>
      <c r="C20" s="355">
        <v>100000</v>
      </c>
      <c r="D20" s="339">
        <v>0</v>
      </c>
      <c r="E20" s="2">
        <v>0</v>
      </c>
      <c r="F20" s="341"/>
      <c r="H20" t="s">
        <v>3424</v>
      </c>
      <c r="I20" s="2">
        <v>100000</v>
      </c>
      <c r="K20" s="2">
        <f t="shared" si="0"/>
        <v>100000</v>
      </c>
    </row>
    <row r="21" spans="1:12">
      <c r="A21" s="322"/>
      <c r="B21" s="323" t="s">
        <v>3427</v>
      </c>
      <c r="C21" s="355">
        <f>8305498</f>
        <v>8305498</v>
      </c>
      <c r="D21" s="339">
        <v>7758700</v>
      </c>
      <c r="E21" s="2">
        <v>7758700</v>
      </c>
      <c r="F21" s="341"/>
      <c r="H21" t="s">
        <v>3427</v>
      </c>
      <c r="I21" s="2">
        <v>8305498.4100000001</v>
      </c>
      <c r="K21" s="2">
        <f>ROUND(I21,0)+1</f>
        <v>8305499</v>
      </c>
    </row>
    <row r="22" spans="1:12">
      <c r="A22" s="322"/>
      <c r="B22" s="323" t="s">
        <v>1046</v>
      </c>
      <c r="C22" s="355">
        <v>3278549</v>
      </c>
      <c r="D22" s="339">
        <v>2460220</v>
      </c>
      <c r="E22" s="2">
        <v>2460220</v>
      </c>
      <c r="F22" s="341"/>
      <c r="H22" t="s">
        <v>1046</v>
      </c>
      <c r="I22" s="2">
        <v>3278548.55</v>
      </c>
      <c r="K22" s="2">
        <f t="shared" si="0"/>
        <v>3278549</v>
      </c>
    </row>
    <row r="23" spans="1:12">
      <c r="A23" s="322"/>
      <c r="B23" s="323" t="s">
        <v>1542</v>
      </c>
      <c r="C23" s="355">
        <v>0</v>
      </c>
      <c r="D23" s="339">
        <v>0</v>
      </c>
      <c r="E23" s="2">
        <v>0</v>
      </c>
      <c r="F23" s="341"/>
      <c r="H23" t="s">
        <v>1542</v>
      </c>
      <c r="I23" s="2">
        <v>0</v>
      </c>
      <c r="K23" s="2">
        <f t="shared" si="0"/>
        <v>0</v>
      </c>
    </row>
    <row r="24" spans="1:12">
      <c r="A24" s="322"/>
      <c r="B24" s="323" t="s">
        <v>1545</v>
      </c>
      <c r="C24" s="355">
        <v>0</v>
      </c>
      <c r="D24" s="339">
        <v>0</v>
      </c>
      <c r="E24" s="2">
        <v>0</v>
      </c>
      <c r="F24" s="341"/>
      <c r="H24" t="s">
        <v>1545</v>
      </c>
      <c r="I24" s="2">
        <v>0</v>
      </c>
      <c r="K24" s="2">
        <f t="shared" si="0"/>
        <v>0</v>
      </c>
    </row>
    <row r="25" spans="1:12">
      <c r="A25" s="322"/>
      <c r="B25" s="323" t="s">
        <v>1050</v>
      </c>
      <c r="C25" s="355">
        <v>19755</v>
      </c>
      <c r="D25" s="339">
        <v>33756</v>
      </c>
      <c r="E25" s="2">
        <v>33756</v>
      </c>
      <c r="F25" s="341"/>
      <c r="H25" t="s">
        <v>1050</v>
      </c>
      <c r="I25" s="2">
        <v>19754.79</v>
      </c>
      <c r="K25" s="2">
        <f t="shared" si="0"/>
        <v>19755</v>
      </c>
    </row>
    <row r="26" spans="1:12">
      <c r="A26" s="322"/>
      <c r="B26" s="323" t="s">
        <v>1054</v>
      </c>
      <c r="C26" s="355">
        <v>1444623</v>
      </c>
      <c r="D26" s="339">
        <v>1190674</v>
      </c>
      <c r="E26" s="2">
        <v>1190674</v>
      </c>
      <c r="F26" s="341"/>
      <c r="H26" t="s">
        <v>1054</v>
      </c>
      <c r="I26" s="2">
        <v>1444623.3</v>
      </c>
      <c r="K26" s="2">
        <f t="shared" si="0"/>
        <v>1444623</v>
      </c>
    </row>
    <row r="27" spans="1:12">
      <c r="A27" s="322"/>
      <c r="B27" s="323" t="s">
        <v>1071</v>
      </c>
      <c r="C27" s="355">
        <v>2186</v>
      </c>
      <c r="D27" s="339">
        <v>326</v>
      </c>
      <c r="E27" s="2">
        <v>326</v>
      </c>
      <c r="F27" s="341"/>
      <c r="H27" t="s">
        <v>1071</v>
      </c>
      <c r="I27" s="2">
        <v>2186.1</v>
      </c>
      <c r="K27" s="2">
        <f t="shared" si="0"/>
        <v>2186</v>
      </c>
    </row>
    <row r="28" spans="1:12">
      <c r="A28" s="322"/>
      <c r="B28" s="323" t="s">
        <v>1554</v>
      </c>
      <c r="C28" s="355">
        <v>0</v>
      </c>
      <c r="D28" s="339">
        <v>1499445</v>
      </c>
      <c r="E28" s="2">
        <v>1499445</v>
      </c>
      <c r="F28" s="341"/>
      <c r="H28" t="s">
        <v>1554</v>
      </c>
      <c r="I28" s="2">
        <v>0</v>
      </c>
      <c r="K28" s="2">
        <f t="shared" si="0"/>
        <v>0</v>
      </c>
    </row>
    <row r="29" spans="1:12">
      <c r="A29" s="322"/>
      <c r="B29" s="323" t="s">
        <v>1556</v>
      </c>
      <c r="C29" s="355">
        <v>0</v>
      </c>
      <c r="D29" s="339">
        <v>0</v>
      </c>
      <c r="E29" s="2">
        <v>0</v>
      </c>
      <c r="F29" s="341"/>
      <c r="H29" t="s">
        <v>1556</v>
      </c>
      <c r="I29" s="2">
        <v>0</v>
      </c>
      <c r="K29" s="2">
        <f t="shared" si="0"/>
        <v>0</v>
      </c>
    </row>
    <row r="30" spans="1:12">
      <c r="A30" s="322"/>
      <c r="B30" s="323" t="s">
        <v>1074</v>
      </c>
      <c r="C30" s="355">
        <v>629</v>
      </c>
      <c r="D30" s="339">
        <v>17609</v>
      </c>
      <c r="E30" s="2">
        <v>17609</v>
      </c>
      <c r="F30" s="341"/>
      <c r="H30" t="s">
        <v>1074</v>
      </c>
      <c r="I30" s="2">
        <v>628.97</v>
      </c>
      <c r="K30" s="2">
        <f t="shared" si="0"/>
        <v>629</v>
      </c>
    </row>
    <row r="31" spans="1:12">
      <c r="A31" s="322"/>
      <c r="B31" s="323" t="s">
        <v>1732</v>
      </c>
      <c r="C31" s="357">
        <v>0</v>
      </c>
      <c r="D31" s="339">
        <v>0</v>
      </c>
      <c r="E31" s="2">
        <v>0</v>
      </c>
      <c r="F31" s="341"/>
      <c r="H31" t="s">
        <v>1732</v>
      </c>
      <c r="I31" s="2">
        <v>0</v>
      </c>
      <c r="K31" s="2">
        <f t="shared" si="0"/>
        <v>0</v>
      </c>
    </row>
    <row r="32" spans="1:12">
      <c r="A32" s="322"/>
      <c r="B32" s="323" t="s">
        <v>1077</v>
      </c>
      <c r="C32" s="357">
        <v>22425</v>
      </c>
      <c r="D32" s="339">
        <v>2453</v>
      </c>
      <c r="E32" s="2">
        <v>2453</v>
      </c>
      <c r="F32" s="341"/>
      <c r="H32" t="s">
        <v>1077</v>
      </c>
      <c r="I32" s="2">
        <v>22424.53</v>
      </c>
      <c r="K32" s="2">
        <f t="shared" si="0"/>
        <v>22425</v>
      </c>
      <c r="L32" s="341">
        <f>SUM(K5:K32)</f>
        <v>18760247</v>
      </c>
    </row>
    <row r="33" spans="1:11">
      <c r="A33" s="321" t="s">
        <v>269</v>
      </c>
      <c r="B33" s="324"/>
      <c r="C33" s="336">
        <f>SUM(C5:C32)</f>
        <v>18760247</v>
      </c>
      <c r="D33" s="336">
        <f>SUM(D5:D32)</f>
        <v>14650772</v>
      </c>
      <c r="E33" s="2"/>
      <c r="F33" s="2">
        <f>SUM(E5:E32)</f>
        <v>14650772</v>
      </c>
      <c r="G33" t="s">
        <v>269</v>
      </c>
      <c r="I33" s="2">
        <v>18760246.669999998</v>
      </c>
      <c r="K33" s="2">
        <f t="shared" si="0"/>
        <v>18760247</v>
      </c>
    </row>
    <row r="34" spans="1:11">
      <c r="A34" s="321" t="s">
        <v>1931</v>
      </c>
      <c r="B34" s="321" t="s">
        <v>3354</v>
      </c>
      <c r="C34" s="358">
        <v>18931</v>
      </c>
      <c r="D34" s="337">
        <v>18931</v>
      </c>
      <c r="E34" s="2">
        <v>18931</v>
      </c>
      <c r="F34" s="341"/>
      <c r="G34" t="s">
        <v>1931</v>
      </c>
      <c r="H34" t="s">
        <v>3354</v>
      </c>
      <c r="I34" s="2">
        <v>18931.150000000001</v>
      </c>
      <c r="K34" s="2">
        <f t="shared" si="0"/>
        <v>18931</v>
      </c>
    </row>
    <row r="35" spans="1:11">
      <c r="A35" s="322"/>
      <c r="B35" s="323" t="s">
        <v>3381</v>
      </c>
      <c r="C35" s="356">
        <v>380483</v>
      </c>
      <c r="D35" s="339">
        <v>0</v>
      </c>
      <c r="E35" s="2">
        <v>0</v>
      </c>
      <c r="F35" s="341"/>
      <c r="H35" t="s">
        <v>3381</v>
      </c>
      <c r="I35" s="2">
        <v>380482.51</v>
      </c>
      <c r="K35" s="2">
        <f t="shared" si="0"/>
        <v>380483</v>
      </c>
    </row>
    <row r="36" spans="1:11">
      <c r="A36" s="322"/>
      <c r="B36" s="323" t="s">
        <v>3387</v>
      </c>
      <c r="C36" s="356">
        <v>0</v>
      </c>
      <c r="D36" s="339">
        <v>0</v>
      </c>
      <c r="E36" s="2">
        <v>0</v>
      </c>
      <c r="F36" s="341"/>
      <c r="H36" t="s">
        <v>3387</v>
      </c>
      <c r="I36" s="2">
        <v>0</v>
      </c>
      <c r="K36" s="2">
        <f t="shared" si="0"/>
        <v>0</v>
      </c>
    </row>
    <row r="37" spans="1:11">
      <c r="A37" s="322"/>
      <c r="B37" s="323" t="s">
        <v>3412</v>
      </c>
      <c r="C37" s="356">
        <v>0</v>
      </c>
      <c r="D37" s="339">
        <v>0</v>
      </c>
      <c r="E37" s="2">
        <v>0</v>
      </c>
      <c r="F37" s="341"/>
      <c r="H37" t="s">
        <v>3412</v>
      </c>
      <c r="I37" s="2">
        <v>0</v>
      </c>
      <c r="K37" s="2">
        <f t="shared" si="0"/>
        <v>0</v>
      </c>
    </row>
    <row r="38" spans="1:11">
      <c r="A38" s="322"/>
      <c r="B38" s="323" t="s">
        <v>1083</v>
      </c>
      <c r="C38" s="356">
        <v>12751</v>
      </c>
      <c r="D38" s="339">
        <v>17115</v>
      </c>
      <c r="E38" s="2">
        <v>17115</v>
      </c>
      <c r="F38" s="341"/>
      <c r="H38" t="s">
        <v>1083</v>
      </c>
      <c r="I38" s="2">
        <v>12751.03</v>
      </c>
      <c r="K38" s="2">
        <f t="shared" si="0"/>
        <v>12751</v>
      </c>
    </row>
    <row r="39" spans="1:11">
      <c r="A39" s="322"/>
      <c r="B39" s="323" t="s">
        <v>1086</v>
      </c>
      <c r="C39" s="356">
        <v>5127</v>
      </c>
      <c r="D39" s="339">
        <v>0</v>
      </c>
      <c r="E39" s="2">
        <v>0</v>
      </c>
      <c r="F39" s="341"/>
      <c r="H39" t="s">
        <v>1086</v>
      </c>
      <c r="I39" s="2">
        <v>5126.57</v>
      </c>
      <c r="K39" s="2">
        <f t="shared" si="0"/>
        <v>5127</v>
      </c>
    </row>
    <row r="40" spans="1:11">
      <c r="A40" s="322"/>
      <c r="B40" s="323" t="s">
        <v>1089</v>
      </c>
      <c r="C40" s="356">
        <v>884</v>
      </c>
      <c r="D40" s="339">
        <v>762</v>
      </c>
      <c r="E40" s="2">
        <v>762</v>
      </c>
      <c r="F40" s="341"/>
      <c r="H40" t="s">
        <v>1089</v>
      </c>
      <c r="I40" s="2">
        <v>884.32</v>
      </c>
      <c r="K40" s="2">
        <f t="shared" si="0"/>
        <v>884</v>
      </c>
    </row>
    <row r="41" spans="1:11">
      <c r="A41" s="322"/>
      <c r="B41" s="323" t="s">
        <v>1524</v>
      </c>
      <c r="C41" s="359">
        <v>0</v>
      </c>
      <c r="D41" s="339">
        <v>410469</v>
      </c>
      <c r="E41" s="2">
        <v>410469</v>
      </c>
      <c r="F41" s="341"/>
      <c r="H41" t="s">
        <v>1524</v>
      </c>
      <c r="I41" s="2">
        <v>0</v>
      </c>
      <c r="K41" s="2">
        <f t="shared" si="0"/>
        <v>0</v>
      </c>
    </row>
    <row r="42" spans="1:11">
      <c r="A42" s="322"/>
      <c r="B42" s="323" t="s">
        <v>1070</v>
      </c>
      <c r="C42" s="359">
        <v>5358582</v>
      </c>
      <c r="D42" s="339">
        <v>3392781</v>
      </c>
      <c r="E42" s="2">
        <v>3392781</v>
      </c>
      <c r="F42" s="341"/>
      <c r="H42" t="s">
        <v>1070</v>
      </c>
      <c r="I42" s="2">
        <v>5358582.51</v>
      </c>
      <c r="K42" s="2">
        <f>ROUND(I42,0)-1</f>
        <v>5358582</v>
      </c>
    </row>
    <row r="43" spans="1:11">
      <c r="A43" s="322"/>
      <c r="B43" s="323" t="s">
        <v>1097</v>
      </c>
      <c r="C43" s="359">
        <v>311613</v>
      </c>
      <c r="D43" s="339">
        <v>0</v>
      </c>
      <c r="E43" s="2">
        <v>0</v>
      </c>
      <c r="F43" s="341"/>
      <c r="H43" t="s">
        <v>1097</v>
      </c>
      <c r="I43" s="2">
        <v>311612.58</v>
      </c>
      <c r="K43" s="2">
        <f t="shared" si="0"/>
        <v>311613</v>
      </c>
    </row>
    <row r="44" spans="1:11">
      <c r="A44" s="322"/>
      <c r="B44" s="323" t="s">
        <v>1077</v>
      </c>
      <c r="C44" s="360">
        <v>878408</v>
      </c>
      <c r="D44" s="339">
        <v>878408</v>
      </c>
      <c r="E44" s="2">
        <v>878408</v>
      </c>
      <c r="F44" s="341"/>
      <c r="H44" t="s">
        <v>1077</v>
      </c>
      <c r="I44" s="2">
        <v>878407.56</v>
      </c>
      <c r="K44" s="2">
        <f t="shared" si="0"/>
        <v>878408</v>
      </c>
    </row>
    <row r="45" spans="1:11">
      <c r="A45" s="322"/>
      <c r="B45" s="323" t="s">
        <v>1102</v>
      </c>
      <c r="C45" s="361">
        <v>38000</v>
      </c>
      <c r="D45" s="339">
        <v>0</v>
      </c>
      <c r="E45" s="2">
        <v>0</v>
      </c>
      <c r="F45" s="341"/>
      <c r="H45" t="s">
        <v>1102</v>
      </c>
      <c r="I45" s="2">
        <v>38000</v>
      </c>
      <c r="K45" s="2">
        <f t="shared" si="0"/>
        <v>38000</v>
      </c>
    </row>
    <row r="46" spans="1:11">
      <c r="A46" s="322"/>
      <c r="B46" s="323" t="s">
        <v>1563</v>
      </c>
      <c r="C46" s="361">
        <v>0</v>
      </c>
      <c r="D46" s="339">
        <v>0</v>
      </c>
      <c r="E46" s="2">
        <v>0</v>
      </c>
      <c r="F46" s="341"/>
      <c r="H46" t="s">
        <v>1563</v>
      </c>
      <c r="I46" s="2">
        <v>0</v>
      </c>
      <c r="K46" s="2">
        <f t="shared" si="0"/>
        <v>0</v>
      </c>
    </row>
    <row r="47" spans="1:11">
      <c r="A47" s="322"/>
      <c r="B47" s="323" t="s">
        <v>1105</v>
      </c>
      <c r="C47" s="361">
        <v>1766864</v>
      </c>
      <c r="D47" s="339">
        <v>731130</v>
      </c>
      <c r="E47" s="2">
        <v>731130</v>
      </c>
      <c r="F47" s="341"/>
      <c r="H47" t="s">
        <v>1105</v>
      </c>
      <c r="I47" s="2">
        <v>1766863.91</v>
      </c>
      <c r="K47" s="2">
        <f t="shared" si="0"/>
        <v>1766864</v>
      </c>
    </row>
    <row r="48" spans="1:11">
      <c r="A48" s="322"/>
      <c r="B48" s="323" t="s">
        <v>1129</v>
      </c>
      <c r="C48" s="361">
        <v>347352</v>
      </c>
      <c r="D48" s="339">
        <v>273314</v>
      </c>
      <c r="E48" s="2">
        <v>273314</v>
      </c>
      <c r="F48" s="341"/>
      <c r="H48" t="s">
        <v>1129</v>
      </c>
      <c r="I48" s="2">
        <v>347352.39</v>
      </c>
      <c r="K48" s="2">
        <f t="shared" si="0"/>
        <v>347352</v>
      </c>
    </row>
    <row r="49" spans="1:12">
      <c r="A49" s="322"/>
      <c r="B49" s="323" t="s">
        <v>1115</v>
      </c>
      <c r="C49" s="361">
        <v>2261227</v>
      </c>
      <c r="D49" s="339">
        <v>1966973</v>
      </c>
      <c r="E49" s="2">
        <v>1966973</v>
      </c>
      <c r="F49" s="341"/>
      <c r="H49" t="s">
        <v>1115</v>
      </c>
      <c r="I49" s="2">
        <v>2261226.7200000002</v>
      </c>
      <c r="K49" s="2">
        <f t="shared" si="0"/>
        <v>2261227</v>
      </c>
    </row>
    <row r="50" spans="1:12">
      <c r="A50" s="322"/>
      <c r="B50" s="323" t="s">
        <v>1838</v>
      </c>
      <c r="C50" s="361">
        <v>0</v>
      </c>
      <c r="D50" s="339">
        <v>0</v>
      </c>
      <c r="E50" s="2">
        <v>0</v>
      </c>
      <c r="F50" s="341"/>
      <c r="H50" t="s">
        <v>1838</v>
      </c>
      <c r="I50" s="2">
        <v>0</v>
      </c>
      <c r="K50" s="2">
        <f t="shared" si="0"/>
        <v>0</v>
      </c>
    </row>
    <row r="51" spans="1:12">
      <c r="A51" s="322"/>
      <c r="B51" s="323" t="s">
        <v>1119</v>
      </c>
      <c r="C51" s="361">
        <v>4999428</v>
      </c>
      <c r="D51" s="339">
        <v>5069513</v>
      </c>
      <c r="E51" s="2">
        <v>5069513</v>
      </c>
      <c r="F51" s="341"/>
      <c r="H51" t="s">
        <v>1119</v>
      </c>
      <c r="I51" s="2">
        <v>4999428.1399999997</v>
      </c>
      <c r="K51" s="2">
        <f t="shared" si="0"/>
        <v>4999428</v>
      </c>
    </row>
    <row r="52" spans="1:12">
      <c r="A52" s="322"/>
      <c r="B52" s="323" t="s">
        <v>1126</v>
      </c>
      <c r="C52" s="361">
        <v>703984</v>
      </c>
      <c r="D52" s="339">
        <v>0</v>
      </c>
      <c r="E52" s="2">
        <v>0</v>
      </c>
      <c r="F52" s="341"/>
      <c r="H52" t="s">
        <v>1126</v>
      </c>
      <c r="I52" s="2">
        <v>703983.88</v>
      </c>
      <c r="K52" s="2">
        <f t="shared" si="0"/>
        <v>703984</v>
      </c>
    </row>
    <row r="53" spans="1:12">
      <c r="A53" s="322"/>
      <c r="B53" s="323" t="s">
        <v>1847</v>
      </c>
      <c r="C53" s="361">
        <v>0</v>
      </c>
      <c r="D53" s="339">
        <v>0</v>
      </c>
      <c r="E53" s="2">
        <v>0</v>
      </c>
      <c r="F53" s="341"/>
      <c r="H53" t="s">
        <v>1847</v>
      </c>
      <c r="I53" s="2">
        <v>0</v>
      </c>
      <c r="K53" s="2">
        <f t="shared" si="0"/>
        <v>0</v>
      </c>
    </row>
    <row r="54" spans="1:12">
      <c r="A54" s="322"/>
      <c r="B54" s="323" t="s">
        <v>1136</v>
      </c>
      <c r="C54" s="361">
        <v>94731</v>
      </c>
      <c r="D54" s="339">
        <v>128332</v>
      </c>
      <c r="E54" s="2">
        <v>128332</v>
      </c>
      <c r="F54" s="341"/>
      <c r="H54" t="s">
        <v>1136</v>
      </c>
      <c r="I54" s="2">
        <v>94731.56</v>
      </c>
      <c r="K54" s="2">
        <f>ROUND(I54,0)-1</f>
        <v>94731</v>
      </c>
    </row>
    <row r="55" spans="1:12">
      <c r="A55" s="322"/>
      <c r="B55" s="323" t="s">
        <v>1141</v>
      </c>
      <c r="C55" s="361">
        <v>1569852</v>
      </c>
      <c r="D55" s="339">
        <v>1549923</v>
      </c>
      <c r="E55" s="2">
        <v>1549923</v>
      </c>
      <c r="F55" s="341"/>
      <c r="H55" t="s">
        <v>1141</v>
      </c>
      <c r="I55" s="2">
        <v>1569851.58</v>
      </c>
      <c r="K55" s="2">
        <f t="shared" si="0"/>
        <v>1569852</v>
      </c>
    </row>
    <row r="56" spans="1:12">
      <c r="A56" s="322"/>
      <c r="B56" s="323" t="s">
        <v>1165</v>
      </c>
      <c r="C56" s="362">
        <v>12030</v>
      </c>
      <c r="D56" s="339">
        <v>3215</v>
      </c>
      <c r="E56" s="2">
        <v>3215</v>
      </c>
      <c r="F56" s="341"/>
      <c r="H56" t="s">
        <v>1165</v>
      </c>
      <c r="I56" s="2">
        <v>12030.26</v>
      </c>
      <c r="K56" s="2">
        <f t="shared" si="0"/>
        <v>12030</v>
      </c>
    </row>
    <row r="57" spans="1:12">
      <c r="A57" s="322"/>
      <c r="B57" s="323" t="s">
        <v>1859</v>
      </c>
      <c r="C57" s="338">
        <v>0</v>
      </c>
      <c r="D57" s="339">
        <v>209906</v>
      </c>
      <c r="E57" s="2">
        <v>209906</v>
      </c>
      <c r="F57" s="341"/>
      <c r="H57" t="s">
        <v>1859</v>
      </c>
      <c r="I57" s="2">
        <v>0</v>
      </c>
      <c r="K57" s="2">
        <f t="shared" si="0"/>
        <v>0</v>
      </c>
    </row>
    <row r="58" spans="1:12">
      <c r="A58" s="321" t="s">
        <v>270</v>
      </c>
      <c r="B58" s="324"/>
      <c r="C58" s="336">
        <f>SUM(C34:C57)</f>
        <v>18760247</v>
      </c>
      <c r="D58" s="336">
        <f>SUM(D34:D57)</f>
        <v>14650772</v>
      </c>
      <c r="E58" s="2"/>
      <c r="F58" s="2">
        <f>SUM(E34:E57)</f>
        <v>14650772</v>
      </c>
      <c r="G58" t="s">
        <v>270</v>
      </c>
      <c r="I58" s="2">
        <v>18760246.669999998</v>
      </c>
      <c r="K58" s="2">
        <f t="shared" si="0"/>
        <v>18760247</v>
      </c>
      <c r="L58" s="341">
        <f>SUM(K34:K57)</f>
        <v>18760247</v>
      </c>
    </row>
    <row r="59" spans="1:12">
      <c r="A59" s="325" t="s">
        <v>267</v>
      </c>
      <c r="B59" s="326"/>
      <c r="C59" s="340">
        <f>+C33-C58</f>
        <v>0</v>
      </c>
      <c r="D59" s="340">
        <f>+D33-D58</f>
        <v>0</v>
      </c>
      <c r="G59" t="s">
        <v>267</v>
      </c>
      <c r="I59">
        <v>93801233.349999994</v>
      </c>
    </row>
  </sheetData>
  <phoneticPr fontId="3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45"/>
  <sheetViews>
    <sheetView workbookViewId="0">
      <pane ySplit="1" topLeftCell="A89" activePane="bottomLeft" state="frozen"/>
      <selection pane="bottomLeft" activeCell="D91" sqref="D91:D94"/>
    </sheetView>
  </sheetViews>
  <sheetFormatPr defaultRowHeight="12.75"/>
  <cols>
    <col min="1" max="1" width="10" bestFit="1" customWidth="1"/>
    <col min="2" max="2" width="51.42578125" bestFit="1" customWidth="1"/>
    <col min="3" max="3" width="12.85546875" style="5" bestFit="1" customWidth="1"/>
    <col min="4" max="5" width="12" style="5" bestFit="1" customWidth="1"/>
    <col min="6" max="6" width="11.140625" style="5" bestFit="1" customWidth="1"/>
    <col min="7" max="7" width="11.7109375" bestFit="1" customWidth="1"/>
    <col min="8" max="8" width="12.85546875" bestFit="1" customWidth="1"/>
  </cols>
  <sheetData>
    <row r="1" spans="1:8">
      <c r="A1" s="1" t="s">
        <v>2085</v>
      </c>
      <c r="B1" s="1" t="s">
        <v>3352</v>
      </c>
      <c r="C1" s="2" t="s">
        <v>2086</v>
      </c>
      <c r="D1" s="2" t="s">
        <v>1753</v>
      </c>
      <c r="E1" s="2" t="s">
        <v>1754</v>
      </c>
      <c r="F1" s="2" t="s">
        <v>2087</v>
      </c>
      <c r="G1" s="2" t="s">
        <v>2072</v>
      </c>
      <c r="H1" s="2" t="s">
        <v>2073</v>
      </c>
    </row>
    <row r="2" spans="1:8">
      <c r="A2" s="1">
        <v>30100000</v>
      </c>
      <c r="B2" s="1" t="s">
        <v>3357</v>
      </c>
      <c r="C2" s="2">
        <v>18868.27</v>
      </c>
      <c r="D2" s="2">
        <v>0</v>
      </c>
      <c r="E2" s="2">
        <v>0</v>
      </c>
      <c r="F2" s="2">
        <v>18868.27</v>
      </c>
      <c r="G2" s="2">
        <f>+F2</f>
        <v>18868.27</v>
      </c>
    </row>
    <row r="3" spans="1:8">
      <c r="A3" s="1">
        <v>30100001</v>
      </c>
      <c r="B3" s="1" t="s">
        <v>3358</v>
      </c>
      <c r="C3" s="2">
        <v>-9590.74</v>
      </c>
      <c r="D3" s="2">
        <v>0</v>
      </c>
      <c r="E3" s="2">
        <v>2319.38</v>
      </c>
      <c r="F3" s="2">
        <v>-11910.12</v>
      </c>
      <c r="H3" s="2">
        <f>-F3</f>
        <v>11910.12</v>
      </c>
    </row>
    <row r="4" spans="1:8">
      <c r="A4" s="1">
        <v>30300000</v>
      </c>
      <c r="B4" s="1" t="s">
        <v>3361</v>
      </c>
      <c r="C4" s="2">
        <v>135342.9</v>
      </c>
      <c r="D4" s="2">
        <v>0</v>
      </c>
      <c r="E4" s="2">
        <v>0</v>
      </c>
      <c r="F4" s="2">
        <v>135342.9</v>
      </c>
      <c r="G4" s="2">
        <f>+F4</f>
        <v>135342.9</v>
      </c>
    </row>
    <row r="5" spans="1:8">
      <c r="A5" s="1">
        <v>30300001</v>
      </c>
      <c r="B5" s="1" t="s">
        <v>3362</v>
      </c>
      <c r="C5" s="2">
        <v>-135342.9</v>
      </c>
      <c r="D5" s="2">
        <v>0</v>
      </c>
      <c r="E5" s="2">
        <v>0</v>
      </c>
      <c r="F5" s="2">
        <v>-135342.9</v>
      </c>
      <c r="H5" s="2">
        <f>-F5</f>
        <v>135342.9</v>
      </c>
    </row>
    <row r="6" spans="1:8">
      <c r="A6" s="1">
        <v>30300002</v>
      </c>
      <c r="B6" s="1" t="s">
        <v>3363</v>
      </c>
      <c r="C6" s="2">
        <v>37685.199999999997</v>
      </c>
      <c r="D6" s="2">
        <v>0</v>
      </c>
      <c r="E6" s="2">
        <v>0</v>
      </c>
      <c r="F6" s="2">
        <v>37685.199999999997</v>
      </c>
      <c r="G6" s="2">
        <f>+F6</f>
        <v>37685.199999999997</v>
      </c>
    </row>
    <row r="7" spans="1:8">
      <c r="A7" s="1">
        <v>30300003</v>
      </c>
      <c r="B7" s="1" t="s">
        <v>3364</v>
      </c>
      <c r="C7" s="2">
        <v>-37304.559999999998</v>
      </c>
      <c r="D7" s="2">
        <v>0</v>
      </c>
      <c r="E7" s="2">
        <v>253.76</v>
      </c>
      <c r="F7" s="2">
        <v>-37558.32</v>
      </c>
      <c r="H7" s="2">
        <f>-F7</f>
        <v>37558.32</v>
      </c>
    </row>
    <row r="8" spans="1:8">
      <c r="A8" s="1">
        <v>30500000</v>
      </c>
      <c r="B8" s="1" t="s">
        <v>3367</v>
      </c>
      <c r="C8" s="2">
        <v>8300</v>
      </c>
      <c r="D8" s="2">
        <v>0</v>
      </c>
      <c r="E8" s="2">
        <v>0</v>
      </c>
      <c r="F8" s="2">
        <v>8300</v>
      </c>
      <c r="G8" s="2">
        <f>+F8</f>
        <v>8300</v>
      </c>
    </row>
    <row r="9" spans="1:8">
      <c r="A9" s="1">
        <v>30500001</v>
      </c>
      <c r="B9" s="1" t="s">
        <v>3368</v>
      </c>
      <c r="C9" s="2">
        <v>-8300</v>
      </c>
      <c r="D9" s="2">
        <v>0</v>
      </c>
      <c r="E9" s="2">
        <v>0</v>
      </c>
      <c r="F9" s="2">
        <v>-8300</v>
      </c>
      <c r="H9" s="2">
        <f>-F9</f>
        <v>8300</v>
      </c>
    </row>
    <row r="10" spans="1:8">
      <c r="A10" s="1">
        <v>30500002</v>
      </c>
      <c r="B10" s="1" t="s">
        <v>3369</v>
      </c>
      <c r="C10" s="2">
        <v>372890.65</v>
      </c>
      <c r="D10" s="2">
        <v>0</v>
      </c>
      <c r="E10" s="2">
        <v>0</v>
      </c>
      <c r="F10" s="2">
        <v>372890.65</v>
      </c>
      <c r="G10" s="2">
        <f>+F10</f>
        <v>372890.65</v>
      </c>
    </row>
    <row r="11" spans="1:8">
      <c r="A11" s="1">
        <v>30500003</v>
      </c>
      <c r="B11" s="1" t="s">
        <v>3370</v>
      </c>
      <c r="C11" s="2">
        <v>-334911.19</v>
      </c>
      <c r="D11" s="2">
        <v>0</v>
      </c>
      <c r="E11" s="2">
        <v>11596.43</v>
      </c>
      <c r="F11" s="2">
        <v>-346507.62</v>
      </c>
      <c r="H11" s="2">
        <f>-F11</f>
        <v>346507.62</v>
      </c>
    </row>
    <row r="12" spans="1:8">
      <c r="A12" s="1">
        <v>30500004</v>
      </c>
      <c r="B12" s="1" t="s">
        <v>3371</v>
      </c>
      <c r="C12" s="2">
        <v>241627.25</v>
      </c>
      <c r="D12" s="2">
        <v>27974.6</v>
      </c>
      <c r="E12" s="2">
        <v>0</v>
      </c>
      <c r="F12" s="2">
        <v>269601.84999999998</v>
      </c>
      <c r="G12" s="2">
        <f>+F12</f>
        <v>269601.84999999998</v>
      </c>
    </row>
    <row r="13" spans="1:8">
      <c r="A13" s="1">
        <v>30500005</v>
      </c>
      <c r="B13" s="1" t="s">
        <v>3372</v>
      </c>
      <c r="C13" s="2">
        <v>-241627.25</v>
      </c>
      <c r="D13" s="2">
        <v>0</v>
      </c>
      <c r="E13" s="2">
        <v>2797.46</v>
      </c>
      <c r="F13" s="2">
        <v>-244424.71</v>
      </c>
      <c r="H13" s="2">
        <f>-F13</f>
        <v>244424.71</v>
      </c>
    </row>
    <row r="14" spans="1:8">
      <c r="A14" s="1">
        <v>31101000</v>
      </c>
      <c r="B14" s="1" t="s">
        <v>3376</v>
      </c>
      <c r="C14" s="2">
        <v>1077310.43</v>
      </c>
      <c r="D14" s="2">
        <v>0</v>
      </c>
      <c r="E14" s="2">
        <v>0</v>
      </c>
      <c r="F14" s="2">
        <v>1077310.43</v>
      </c>
      <c r="G14" s="2">
        <f>+F14</f>
        <v>1077310.43</v>
      </c>
    </row>
    <row r="15" spans="1:8">
      <c r="A15" s="1">
        <v>31202001</v>
      </c>
      <c r="B15" s="1" t="s">
        <v>3379</v>
      </c>
      <c r="C15" s="2">
        <v>230758.78</v>
      </c>
      <c r="D15" s="2">
        <v>0</v>
      </c>
      <c r="E15" s="2">
        <v>0</v>
      </c>
      <c r="F15" s="2">
        <v>230758.78</v>
      </c>
      <c r="G15" s="2">
        <f>+F15</f>
        <v>230758.78</v>
      </c>
    </row>
    <row r="16" spans="1:8">
      <c r="A16" s="1">
        <v>31202002</v>
      </c>
      <c r="B16" s="1" t="s">
        <v>3380</v>
      </c>
      <c r="C16" s="2">
        <v>-65068.72</v>
      </c>
      <c r="D16" s="2">
        <v>0</v>
      </c>
      <c r="E16" s="2">
        <v>6922.76</v>
      </c>
      <c r="F16" s="2">
        <v>-71991.48</v>
      </c>
      <c r="H16" s="2">
        <f>-F16</f>
        <v>71991.48</v>
      </c>
    </row>
    <row r="17" spans="1:8">
      <c r="A17" s="1">
        <v>31300000</v>
      </c>
      <c r="B17" s="1" t="s">
        <v>3383</v>
      </c>
      <c r="C17" s="2">
        <v>158079.70000000001</v>
      </c>
      <c r="D17" s="2">
        <v>6651.66</v>
      </c>
      <c r="E17" s="2">
        <v>0</v>
      </c>
      <c r="F17" s="2">
        <v>164731.35999999999</v>
      </c>
      <c r="G17" s="2">
        <f>+F17</f>
        <v>164731.35999999999</v>
      </c>
    </row>
    <row r="18" spans="1:8">
      <c r="A18" s="1">
        <v>31300001</v>
      </c>
      <c r="B18" s="1" t="s">
        <v>3384</v>
      </c>
      <c r="C18" s="2">
        <v>-56990.67</v>
      </c>
      <c r="D18" s="2">
        <v>0</v>
      </c>
      <c r="E18" s="2">
        <v>30517.35</v>
      </c>
      <c r="F18" s="2">
        <v>-87508.02</v>
      </c>
      <c r="H18" s="2">
        <f>-F18</f>
        <v>87508.02</v>
      </c>
    </row>
    <row r="19" spans="1:8">
      <c r="A19" s="1">
        <v>31300002</v>
      </c>
      <c r="B19" s="1" t="s">
        <v>3385</v>
      </c>
      <c r="C19" s="2">
        <v>19371.96</v>
      </c>
      <c r="D19" s="2">
        <v>3824.57</v>
      </c>
      <c r="E19" s="2">
        <v>44.4</v>
      </c>
      <c r="F19" s="2">
        <v>23152.13</v>
      </c>
      <c r="G19" s="2">
        <f>+F19</f>
        <v>23152.13</v>
      </c>
    </row>
    <row r="20" spans="1:8">
      <c r="A20" s="1">
        <v>31300030</v>
      </c>
      <c r="B20" s="1" t="s">
        <v>3386</v>
      </c>
      <c r="C20" s="2">
        <v>-17606.32</v>
      </c>
      <c r="D20" s="2">
        <v>3294.6</v>
      </c>
      <c r="E20" s="2">
        <v>2647.41</v>
      </c>
      <c r="F20" s="2">
        <v>-16959.13</v>
      </c>
      <c r="H20" s="2">
        <f>-F20</f>
        <v>16959.13</v>
      </c>
    </row>
    <row r="21" spans="1:8">
      <c r="A21" s="1">
        <v>31400000</v>
      </c>
      <c r="B21" s="1" t="s">
        <v>3389</v>
      </c>
      <c r="C21" s="2">
        <v>86580.11</v>
      </c>
      <c r="D21" s="2">
        <v>5313.08</v>
      </c>
      <c r="E21" s="2">
        <v>11731.26</v>
      </c>
      <c r="F21" s="2">
        <v>80161.929999999993</v>
      </c>
      <c r="G21" s="2">
        <f>+F21</f>
        <v>80161.929999999993</v>
      </c>
    </row>
    <row r="22" spans="1:8">
      <c r="A22" s="1">
        <v>31400001</v>
      </c>
      <c r="B22" s="1" t="s">
        <v>3390</v>
      </c>
      <c r="C22" s="2">
        <v>-76267.59</v>
      </c>
      <c r="D22" s="2">
        <v>152.97999999999999</v>
      </c>
      <c r="E22" s="2">
        <v>1597.13</v>
      </c>
      <c r="F22" s="2">
        <v>-77711.740000000005</v>
      </c>
      <c r="H22" s="2">
        <f>-F22</f>
        <v>77711.740000000005</v>
      </c>
    </row>
    <row r="23" spans="1:8">
      <c r="A23" s="1">
        <v>31500000</v>
      </c>
      <c r="B23" s="1" t="s">
        <v>3393</v>
      </c>
      <c r="C23" s="2">
        <v>475542.27</v>
      </c>
      <c r="D23" s="2">
        <v>47217.05</v>
      </c>
      <c r="E23" s="2">
        <v>0</v>
      </c>
      <c r="F23" s="2">
        <v>522759.32</v>
      </c>
      <c r="G23" s="2">
        <f>+F23</f>
        <v>522759.32</v>
      </c>
    </row>
    <row r="24" spans="1:8">
      <c r="A24" s="1">
        <v>31500001</v>
      </c>
      <c r="B24" s="1" t="s">
        <v>3394</v>
      </c>
      <c r="C24" s="2">
        <v>-363106.39</v>
      </c>
      <c r="D24" s="2">
        <v>0</v>
      </c>
      <c r="E24" s="2">
        <v>33182.25</v>
      </c>
      <c r="F24" s="2">
        <v>-396288.64</v>
      </c>
      <c r="H24" s="2">
        <f>-F24</f>
        <v>396288.64</v>
      </c>
    </row>
    <row r="25" spans="1:8">
      <c r="A25" s="1">
        <v>31500002</v>
      </c>
      <c r="B25" s="1" t="s">
        <v>3395</v>
      </c>
      <c r="C25" s="2">
        <v>80600.86</v>
      </c>
      <c r="D25" s="2">
        <v>0</v>
      </c>
      <c r="E25" s="2">
        <v>0</v>
      </c>
      <c r="F25" s="2">
        <v>80600.86</v>
      </c>
      <c r="G25" s="2">
        <f>+F25</f>
        <v>80600.86</v>
      </c>
    </row>
    <row r="26" spans="1:8">
      <c r="A26" s="1">
        <v>31500003</v>
      </c>
      <c r="B26" s="1" t="s">
        <v>3396</v>
      </c>
      <c r="C26" s="2">
        <v>-73473.09</v>
      </c>
      <c r="D26" s="2">
        <v>0</v>
      </c>
      <c r="E26" s="2">
        <v>3209.25</v>
      </c>
      <c r="F26" s="2">
        <v>-76682.34</v>
      </c>
      <c r="H26" s="2">
        <f>-F26</f>
        <v>76682.34</v>
      </c>
    </row>
    <row r="27" spans="1:8">
      <c r="A27" s="1">
        <v>31500004</v>
      </c>
      <c r="B27" s="1" t="s">
        <v>3397</v>
      </c>
      <c r="C27" s="2">
        <v>268331.42</v>
      </c>
      <c r="D27" s="2">
        <v>11621.72</v>
      </c>
      <c r="E27" s="2">
        <v>0</v>
      </c>
      <c r="F27" s="2">
        <v>279953.14</v>
      </c>
      <c r="G27" s="2">
        <f>+F27</f>
        <v>279953.14</v>
      </c>
    </row>
    <row r="28" spans="1:8">
      <c r="A28" s="1">
        <v>31500005</v>
      </c>
      <c r="B28" s="1" t="s">
        <v>3398</v>
      </c>
      <c r="C28" s="2">
        <v>-245300.45</v>
      </c>
      <c r="D28" s="2">
        <v>0</v>
      </c>
      <c r="E28" s="2">
        <v>10383.129999999999</v>
      </c>
      <c r="F28" s="2">
        <v>-255683.58</v>
      </c>
      <c r="H28" s="2">
        <f>-F28</f>
        <v>255683.58</v>
      </c>
    </row>
    <row r="29" spans="1:8">
      <c r="A29" s="1">
        <v>31600000</v>
      </c>
      <c r="B29" s="1" t="s">
        <v>3401</v>
      </c>
      <c r="C29" s="2">
        <v>197187.48</v>
      </c>
      <c r="D29" s="2">
        <v>0</v>
      </c>
      <c r="E29" s="2">
        <v>0</v>
      </c>
      <c r="F29" s="2">
        <v>197187.48</v>
      </c>
      <c r="G29" s="2">
        <f>+F29</f>
        <v>197187.48</v>
      </c>
    </row>
    <row r="30" spans="1:8">
      <c r="A30" s="1">
        <v>31600001</v>
      </c>
      <c r="B30" s="1" t="s">
        <v>3402</v>
      </c>
      <c r="C30" s="2">
        <v>-197187.48</v>
      </c>
      <c r="D30" s="2">
        <v>0</v>
      </c>
      <c r="E30" s="2">
        <v>0</v>
      </c>
      <c r="F30" s="2">
        <v>-197187.48</v>
      </c>
      <c r="H30" s="2">
        <f>-F30</f>
        <v>197187.48</v>
      </c>
    </row>
    <row r="31" spans="1:8">
      <c r="A31" s="1">
        <v>31600002</v>
      </c>
      <c r="B31" s="1" t="s">
        <v>3403</v>
      </c>
      <c r="C31" s="2">
        <v>288895.73</v>
      </c>
      <c r="D31" s="2">
        <v>0</v>
      </c>
      <c r="E31" s="2">
        <v>0</v>
      </c>
      <c r="F31" s="2">
        <v>288895.73</v>
      </c>
      <c r="G31" s="2">
        <f>+F31</f>
        <v>288895.73</v>
      </c>
    </row>
    <row r="32" spans="1:8">
      <c r="A32" s="1">
        <v>31600003</v>
      </c>
      <c r="B32" s="1" t="s">
        <v>3404</v>
      </c>
      <c r="C32" s="2">
        <v>-288895.73</v>
      </c>
      <c r="D32" s="2">
        <v>0</v>
      </c>
      <c r="E32" s="2">
        <v>0</v>
      </c>
      <c r="F32" s="2">
        <v>-288895.73</v>
      </c>
      <c r="H32" s="2">
        <f>-F32</f>
        <v>288895.73</v>
      </c>
    </row>
    <row r="33" spans="1:8">
      <c r="A33" s="1">
        <v>31800000</v>
      </c>
      <c r="B33" s="1" t="s">
        <v>3407</v>
      </c>
      <c r="C33" s="2">
        <v>93702.69</v>
      </c>
      <c r="D33" s="2">
        <v>1326.43</v>
      </c>
      <c r="E33" s="2">
        <v>0</v>
      </c>
      <c r="F33" s="2">
        <v>95029.119999999995</v>
      </c>
      <c r="G33" s="2">
        <f>+F33</f>
        <v>95029.119999999995</v>
      </c>
    </row>
    <row r="34" spans="1:8">
      <c r="A34" s="1">
        <v>31800001</v>
      </c>
      <c r="B34" s="1" t="s">
        <v>3408</v>
      </c>
      <c r="C34" s="2">
        <v>-93702.69</v>
      </c>
      <c r="D34" s="2">
        <v>0</v>
      </c>
      <c r="E34" s="2">
        <v>132.63999999999999</v>
      </c>
      <c r="F34" s="2">
        <v>-93835.33</v>
      </c>
      <c r="H34" s="2">
        <f>-F34</f>
        <v>93835.33</v>
      </c>
    </row>
    <row r="35" spans="1:8">
      <c r="A35" s="1">
        <v>31900000</v>
      </c>
      <c r="B35" s="1" t="s">
        <v>3411</v>
      </c>
      <c r="C35" s="2">
        <v>6394.35</v>
      </c>
      <c r="D35" s="2">
        <v>0</v>
      </c>
      <c r="E35" s="2">
        <v>0</v>
      </c>
      <c r="F35" s="2">
        <v>6394.35</v>
      </c>
      <c r="G35" s="2">
        <f t="shared" ref="G35:G61" si="0">+F35</f>
        <v>6394.35</v>
      </c>
    </row>
    <row r="36" spans="1:8">
      <c r="A36" s="1">
        <v>32201000</v>
      </c>
      <c r="B36" s="1" t="s">
        <v>3415</v>
      </c>
      <c r="C36" s="2">
        <v>4953.1499999999996</v>
      </c>
      <c r="D36" s="2">
        <v>0</v>
      </c>
      <c r="E36" s="2">
        <v>0</v>
      </c>
      <c r="F36" s="2">
        <v>4953.1499999999996</v>
      </c>
      <c r="G36" s="2">
        <f t="shared" si="0"/>
        <v>4953.1499999999996</v>
      </c>
    </row>
    <row r="37" spans="1:8">
      <c r="A37" s="1">
        <v>40202000</v>
      </c>
      <c r="B37" s="1" t="s">
        <v>3421</v>
      </c>
      <c r="C37" s="2">
        <v>0</v>
      </c>
      <c r="D37" s="2">
        <v>980806.98</v>
      </c>
      <c r="E37" s="2">
        <v>805343.74</v>
      </c>
      <c r="F37" s="2">
        <v>175463.24</v>
      </c>
      <c r="G37" s="2">
        <f t="shared" si="0"/>
        <v>175463.24</v>
      </c>
    </row>
    <row r="38" spans="1:8">
      <c r="A38" s="1">
        <v>40202001</v>
      </c>
      <c r="B38" s="1" t="s">
        <v>3422</v>
      </c>
      <c r="C38" s="2">
        <v>47974.99</v>
      </c>
      <c r="D38" s="2">
        <v>1186676.99</v>
      </c>
      <c r="E38" s="2">
        <v>676616.69</v>
      </c>
      <c r="F38" s="2">
        <v>558035.29</v>
      </c>
      <c r="G38" s="2">
        <f t="shared" si="0"/>
        <v>558035.29</v>
      </c>
    </row>
    <row r="39" spans="1:8">
      <c r="A39" s="1">
        <v>40202002</v>
      </c>
      <c r="B39" s="1" t="s">
        <v>3423</v>
      </c>
      <c r="C39" s="2">
        <v>78717.8</v>
      </c>
      <c r="D39" s="2">
        <v>2894243.39</v>
      </c>
      <c r="E39" s="2">
        <v>846463.78</v>
      </c>
      <c r="F39" s="2">
        <v>2126497.41</v>
      </c>
      <c r="G39" s="2">
        <f t="shared" si="0"/>
        <v>2126497.41</v>
      </c>
    </row>
    <row r="40" spans="1:8">
      <c r="A40" s="1">
        <v>40202003</v>
      </c>
      <c r="B40" s="1" t="s">
        <v>3426</v>
      </c>
      <c r="C40" s="2">
        <v>0</v>
      </c>
      <c r="D40" s="2">
        <v>199970</v>
      </c>
      <c r="E40" s="2">
        <v>99970</v>
      </c>
      <c r="F40" s="2">
        <v>100000</v>
      </c>
      <c r="G40" s="2">
        <f t="shared" si="0"/>
        <v>100000</v>
      </c>
    </row>
    <row r="41" spans="1:8">
      <c r="A41" s="1">
        <v>40203000</v>
      </c>
      <c r="B41" s="1" t="s">
        <v>3429</v>
      </c>
      <c r="C41" s="2">
        <v>555597.30000000005</v>
      </c>
      <c r="D41" s="2">
        <v>775115.32</v>
      </c>
      <c r="E41" s="2">
        <v>721038</v>
      </c>
      <c r="F41" s="2">
        <v>609674.62</v>
      </c>
      <c r="G41" s="2">
        <f t="shared" si="0"/>
        <v>609674.62</v>
      </c>
    </row>
    <row r="42" spans="1:8">
      <c r="A42" s="1">
        <v>40203001</v>
      </c>
      <c r="B42" s="1" t="s">
        <v>3430</v>
      </c>
      <c r="C42" s="2">
        <v>466478.41</v>
      </c>
      <c r="D42" s="2">
        <v>294251.74</v>
      </c>
      <c r="E42" s="2">
        <v>0</v>
      </c>
      <c r="F42" s="2">
        <v>760730.15</v>
      </c>
      <c r="G42" s="2">
        <f t="shared" si="0"/>
        <v>760730.15</v>
      </c>
    </row>
    <row r="43" spans="1:8">
      <c r="A43" s="1">
        <v>40203002</v>
      </c>
      <c r="B43" s="1" t="s">
        <v>3431</v>
      </c>
      <c r="C43" s="2">
        <v>471525.66</v>
      </c>
      <c r="D43" s="2">
        <v>281302</v>
      </c>
      <c r="E43" s="2">
        <v>0</v>
      </c>
      <c r="F43" s="2">
        <v>752827.66</v>
      </c>
      <c r="G43" s="2">
        <f t="shared" si="0"/>
        <v>752827.66</v>
      </c>
    </row>
    <row r="44" spans="1:8">
      <c r="A44" s="1">
        <v>40203003</v>
      </c>
      <c r="B44" s="1" t="s">
        <v>3432</v>
      </c>
      <c r="C44" s="2">
        <v>296101.5</v>
      </c>
      <c r="D44" s="2">
        <v>44086</v>
      </c>
      <c r="E44" s="2">
        <v>175265.5</v>
      </c>
      <c r="F44" s="2">
        <v>164922</v>
      </c>
      <c r="G44" s="2">
        <f t="shared" si="0"/>
        <v>164922</v>
      </c>
    </row>
    <row r="45" spans="1:8">
      <c r="A45" s="1">
        <v>40203004</v>
      </c>
      <c r="B45" s="1" t="s">
        <v>3433</v>
      </c>
      <c r="C45" s="2">
        <v>292018.82</v>
      </c>
      <c r="D45" s="2">
        <v>40606.5</v>
      </c>
      <c r="E45" s="2">
        <v>49639.21</v>
      </c>
      <c r="F45" s="2">
        <v>282986.11</v>
      </c>
      <c r="G45" s="2">
        <f t="shared" si="0"/>
        <v>282986.11</v>
      </c>
    </row>
    <row r="46" spans="1:8">
      <c r="A46" s="1">
        <v>40203005</v>
      </c>
      <c r="B46" s="1" t="s">
        <v>3434</v>
      </c>
      <c r="C46" s="2">
        <v>75472</v>
      </c>
      <c r="D46" s="2">
        <v>137060</v>
      </c>
      <c r="E46" s="2">
        <v>140502</v>
      </c>
      <c r="F46" s="2">
        <v>72030</v>
      </c>
      <c r="G46" s="2">
        <f t="shared" si="0"/>
        <v>72030</v>
      </c>
    </row>
    <row r="47" spans="1:8">
      <c r="A47" s="1">
        <v>40203006</v>
      </c>
      <c r="B47" s="1" t="s">
        <v>3435</v>
      </c>
      <c r="C47" s="2">
        <v>0</v>
      </c>
      <c r="D47" s="2">
        <v>144192.03</v>
      </c>
      <c r="E47" s="2">
        <v>72400.679999999993</v>
      </c>
      <c r="F47" s="2">
        <v>71791.350000000006</v>
      </c>
      <c r="G47" s="2">
        <f t="shared" si="0"/>
        <v>71791.350000000006</v>
      </c>
    </row>
    <row r="48" spans="1:8">
      <c r="A48" s="1">
        <v>40203007</v>
      </c>
      <c r="B48" s="1" t="s">
        <v>3436</v>
      </c>
      <c r="C48" s="2">
        <v>12200</v>
      </c>
      <c r="D48" s="2">
        <v>165256</v>
      </c>
      <c r="E48" s="2">
        <v>19550</v>
      </c>
      <c r="F48" s="2">
        <v>157906</v>
      </c>
      <c r="G48" s="2">
        <f t="shared" si="0"/>
        <v>157906</v>
      </c>
    </row>
    <row r="49" spans="1:7">
      <c r="A49" s="1">
        <v>40203008</v>
      </c>
      <c r="B49" s="1" t="s">
        <v>3437</v>
      </c>
      <c r="C49" s="2">
        <v>21409</v>
      </c>
      <c r="D49" s="2">
        <v>45056</v>
      </c>
      <c r="E49" s="2">
        <v>0</v>
      </c>
      <c r="F49" s="2">
        <v>66465</v>
      </c>
      <c r="G49" s="2">
        <f t="shared" si="0"/>
        <v>66465</v>
      </c>
    </row>
    <row r="50" spans="1:7">
      <c r="A50" s="1">
        <v>40203009</v>
      </c>
      <c r="B50" s="1" t="s">
        <v>3438</v>
      </c>
      <c r="C50" s="2">
        <v>90932</v>
      </c>
      <c r="D50" s="2">
        <v>79168</v>
      </c>
      <c r="E50" s="2">
        <v>0</v>
      </c>
      <c r="F50" s="2">
        <v>170100</v>
      </c>
      <c r="G50" s="2">
        <f t="shared" si="0"/>
        <v>170100</v>
      </c>
    </row>
    <row r="51" spans="1:7">
      <c r="A51" s="1">
        <v>40203010</v>
      </c>
      <c r="B51" s="1" t="s">
        <v>3439</v>
      </c>
      <c r="C51" s="2">
        <v>20072</v>
      </c>
      <c r="D51" s="2">
        <v>34964</v>
      </c>
      <c r="E51" s="2">
        <v>17972</v>
      </c>
      <c r="F51" s="2">
        <v>37064</v>
      </c>
      <c r="G51" s="2">
        <f t="shared" si="0"/>
        <v>37064</v>
      </c>
    </row>
    <row r="52" spans="1:7">
      <c r="A52" s="1">
        <v>40203011</v>
      </c>
      <c r="B52" s="1" t="s">
        <v>3440</v>
      </c>
      <c r="C52" s="2">
        <v>4275</v>
      </c>
      <c r="D52" s="2">
        <v>83286</v>
      </c>
      <c r="E52" s="2">
        <v>86886</v>
      </c>
      <c r="F52" s="2">
        <v>675</v>
      </c>
      <c r="G52" s="2">
        <f t="shared" si="0"/>
        <v>675</v>
      </c>
    </row>
    <row r="53" spans="1:7">
      <c r="A53" s="1">
        <v>40203012</v>
      </c>
      <c r="B53" s="1" t="s">
        <v>3441</v>
      </c>
      <c r="C53" s="2">
        <v>42440</v>
      </c>
      <c r="D53" s="2">
        <v>36042</v>
      </c>
      <c r="E53" s="2">
        <v>12225</v>
      </c>
      <c r="F53" s="2">
        <v>66257</v>
      </c>
      <c r="G53" s="2">
        <f t="shared" si="0"/>
        <v>66257</v>
      </c>
    </row>
    <row r="54" spans="1:7">
      <c r="A54" s="1">
        <v>40203013</v>
      </c>
      <c r="B54" s="1" t="s">
        <v>3442</v>
      </c>
      <c r="C54" s="2">
        <v>33170</v>
      </c>
      <c r="D54" s="2">
        <v>34138</v>
      </c>
      <c r="E54" s="2">
        <v>33356</v>
      </c>
      <c r="F54" s="2">
        <v>33952</v>
      </c>
      <c r="G54" s="2">
        <f t="shared" si="0"/>
        <v>33952</v>
      </c>
    </row>
    <row r="55" spans="1:7">
      <c r="A55" s="1">
        <v>40203014</v>
      </c>
      <c r="B55" s="1" t="s">
        <v>3443</v>
      </c>
      <c r="C55" s="2">
        <v>74953.539999999994</v>
      </c>
      <c r="D55" s="2">
        <v>74378.27</v>
      </c>
      <c r="E55" s="2">
        <v>74953.539999999994</v>
      </c>
      <c r="F55" s="2">
        <v>74378.27</v>
      </c>
      <c r="G55" s="2">
        <f t="shared" si="0"/>
        <v>74378.27</v>
      </c>
    </row>
    <row r="56" spans="1:7">
      <c r="A56" s="1">
        <v>40203015</v>
      </c>
      <c r="B56" s="1" t="s">
        <v>3444</v>
      </c>
      <c r="C56" s="2">
        <v>272657.98</v>
      </c>
      <c r="D56" s="2">
        <v>519555.15</v>
      </c>
      <c r="E56" s="2">
        <v>272657.98</v>
      </c>
      <c r="F56" s="2">
        <v>519555.15</v>
      </c>
      <c r="G56" s="2">
        <f t="shared" si="0"/>
        <v>519555.15</v>
      </c>
    </row>
    <row r="57" spans="1:7">
      <c r="A57" s="1">
        <v>40203016</v>
      </c>
      <c r="B57" s="1" t="s">
        <v>3445</v>
      </c>
      <c r="C57" s="2">
        <v>152176.07999999999</v>
      </c>
      <c r="D57" s="2">
        <v>294848</v>
      </c>
      <c r="E57" s="2">
        <v>293464.08</v>
      </c>
      <c r="F57" s="2">
        <v>153560</v>
      </c>
      <c r="G57" s="2">
        <f t="shared" si="0"/>
        <v>153560</v>
      </c>
    </row>
    <row r="58" spans="1:7">
      <c r="A58" s="1">
        <v>40203017</v>
      </c>
      <c r="B58" s="1" t="s">
        <v>3446</v>
      </c>
      <c r="C58" s="2">
        <v>4048656</v>
      </c>
      <c r="D58" s="2">
        <v>4064921.7</v>
      </c>
      <c r="E58" s="2">
        <v>5050339.7</v>
      </c>
      <c r="F58" s="2">
        <v>3063238</v>
      </c>
      <c r="G58" s="2">
        <f t="shared" si="0"/>
        <v>3063238</v>
      </c>
    </row>
    <row r="59" spans="1:7">
      <c r="A59" s="1">
        <v>40203018</v>
      </c>
      <c r="B59" s="1" t="s">
        <v>1043</v>
      </c>
      <c r="C59" s="2">
        <v>496321</v>
      </c>
      <c r="D59" s="2">
        <v>543811.5</v>
      </c>
      <c r="E59" s="2">
        <v>11880</v>
      </c>
      <c r="F59" s="2">
        <v>1028252.5</v>
      </c>
      <c r="G59" s="2">
        <f t="shared" si="0"/>
        <v>1028252.5</v>
      </c>
    </row>
    <row r="60" spans="1:7">
      <c r="A60" s="1">
        <v>40203019</v>
      </c>
      <c r="B60" s="1" t="s">
        <v>1044</v>
      </c>
      <c r="C60" s="2">
        <v>204080</v>
      </c>
      <c r="D60" s="2">
        <v>202107.6</v>
      </c>
      <c r="E60" s="2">
        <v>204080</v>
      </c>
      <c r="F60" s="2">
        <v>202107.6</v>
      </c>
      <c r="G60" s="2">
        <f t="shared" si="0"/>
        <v>202107.6</v>
      </c>
    </row>
    <row r="61" spans="1:7">
      <c r="A61" s="1">
        <v>40204002</v>
      </c>
      <c r="B61" s="1" t="s">
        <v>1049</v>
      </c>
      <c r="C61" s="2">
        <v>1942213.55</v>
      </c>
      <c r="D61" s="2">
        <v>3150606.14</v>
      </c>
      <c r="E61" s="2">
        <v>3048472.38</v>
      </c>
      <c r="F61" s="2">
        <v>2044347.31</v>
      </c>
      <c r="G61" s="2">
        <f t="shared" si="0"/>
        <v>2044347.31</v>
      </c>
    </row>
    <row r="62" spans="1:7">
      <c r="A62" s="1">
        <v>40206000</v>
      </c>
      <c r="B62" s="1" t="s">
        <v>2088</v>
      </c>
      <c r="C62" s="2">
        <v>85</v>
      </c>
      <c r="D62" s="2">
        <v>1718.28</v>
      </c>
      <c r="E62" s="2">
        <v>1803.28</v>
      </c>
      <c r="F62" s="2">
        <v>0</v>
      </c>
    </row>
    <row r="63" spans="1:7">
      <c r="A63" s="1">
        <v>40206001</v>
      </c>
      <c r="B63" s="1" t="s">
        <v>1052</v>
      </c>
      <c r="C63" s="2">
        <v>17625.79</v>
      </c>
      <c r="D63" s="2">
        <v>0</v>
      </c>
      <c r="E63" s="2">
        <v>0</v>
      </c>
      <c r="F63" s="2">
        <v>17625.79</v>
      </c>
      <c r="G63" s="2">
        <f>+F63</f>
        <v>17625.79</v>
      </c>
    </row>
    <row r="64" spans="1:7">
      <c r="A64" s="1">
        <v>40206002</v>
      </c>
      <c r="B64" s="1" t="s">
        <v>1053</v>
      </c>
      <c r="C64" s="2">
        <v>16045</v>
      </c>
      <c r="D64" s="2">
        <v>0</v>
      </c>
      <c r="E64" s="2">
        <v>13916</v>
      </c>
      <c r="F64" s="2">
        <v>2129</v>
      </c>
      <c r="G64" s="2">
        <f>+F64</f>
        <v>2129</v>
      </c>
    </row>
    <row r="65" spans="1:8">
      <c r="A65" s="1">
        <v>40207001</v>
      </c>
      <c r="B65" s="1" t="s">
        <v>1057</v>
      </c>
      <c r="C65" s="2">
        <v>173823.96</v>
      </c>
      <c r="D65" s="2">
        <v>442454.12</v>
      </c>
      <c r="E65" s="2">
        <v>263212.64</v>
      </c>
      <c r="F65" s="2">
        <v>353065.44</v>
      </c>
      <c r="G65" s="2">
        <f>+F65</f>
        <v>353065.44</v>
      </c>
    </row>
    <row r="66" spans="1:8">
      <c r="A66" s="1">
        <v>40207002</v>
      </c>
      <c r="B66" s="1" t="s">
        <v>1058</v>
      </c>
      <c r="C66" s="2">
        <v>0</v>
      </c>
      <c r="D66" s="2">
        <v>0</v>
      </c>
      <c r="E66" s="2">
        <v>39893.01</v>
      </c>
      <c r="F66" s="2">
        <v>-39893.01</v>
      </c>
      <c r="H66" s="2">
        <f>-F66</f>
        <v>39893.01</v>
      </c>
    </row>
    <row r="67" spans="1:8">
      <c r="A67" s="1">
        <v>40207003</v>
      </c>
      <c r="B67" s="1" t="s">
        <v>1059</v>
      </c>
      <c r="C67" s="2">
        <v>-45561.11</v>
      </c>
      <c r="D67" s="2">
        <v>10000.66</v>
      </c>
      <c r="E67" s="2">
        <v>0</v>
      </c>
      <c r="F67" s="2">
        <v>-35560.449999999997</v>
      </c>
      <c r="H67" s="2">
        <f>-F67</f>
        <v>35560.449999999997</v>
      </c>
    </row>
    <row r="68" spans="1:8">
      <c r="A68" s="1">
        <v>40207010</v>
      </c>
      <c r="B68" s="1" t="s">
        <v>2089</v>
      </c>
      <c r="C68" s="2">
        <v>1581.69</v>
      </c>
      <c r="D68" s="2">
        <v>216637.09</v>
      </c>
      <c r="E68" s="2">
        <v>218218.78</v>
      </c>
      <c r="F68" s="2">
        <v>0</v>
      </c>
    </row>
    <row r="69" spans="1:8">
      <c r="A69" s="1">
        <v>40207020</v>
      </c>
      <c r="B69" s="1" t="s">
        <v>1060</v>
      </c>
      <c r="C69" s="2">
        <v>13570.51</v>
      </c>
      <c r="D69" s="2">
        <v>211694.57</v>
      </c>
      <c r="E69" s="2">
        <v>178754.33</v>
      </c>
      <c r="F69" s="2">
        <v>46510.75</v>
      </c>
      <c r="G69" s="2">
        <f>+F69</f>
        <v>46510.75</v>
      </c>
    </row>
    <row r="70" spans="1:8">
      <c r="A70" s="1">
        <v>40207021</v>
      </c>
      <c r="B70" s="1" t="s">
        <v>1061</v>
      </c>
      <c r="C70" s="2">
        <v>850.34</v>
      </c>
      <c r="D70" s="2">
        <v>8607.9699999999993</v>
      </c>
      <c r="E70" s="2">
        <v>850.34</v>
      </c>
      <c r="F70" s="2">
        <v>8607.9699999999993</v>
      </c>
      <c r="G70" s="2">
        <f>+F70</f>
        <v>8607.9699999999993</v>
      </c>
    </row>
    <row r="71" spans="1:8">
      <c r="A71" s="1">
        <v>40207022</v>
      </c>
      <c r="B71" s="1" t="s">
        <v>1062</v>
      </c>
      <c r="C71" s="2">
        <v>0</v>
      </c>
      <c r="D71" s="2">
        <v>276.38</v>
      </c>
      <c r="E71" s="2">
        <v>0</v>
      </c>
      <c r="F71" s="2">
        <v>276.38</v>
      </c>
      <c r="G71" s="2">
        <f>+F71</f>
        <v>276.38</v>
      </c>
    </row>
    <row r="72" spans="1:8">
      <c r="A72" s="1">
        <v>40207030</v>
      </c>
      <c r="B72" s="1" t="s">
        <v>3418</v>
      </c>
      <c r="C72" s="2">
        <v>3150</v>
      </c>
      <c r="D72" s="2">
        <v>1688775.66</v>
      </c>
      <c r="E72" s="2">
        <v>513129.09</v>
      </c>
      <c r="F72" s="2">
        <v>1178796.57</v>
      </c>
      <c r="G72" s="2">
        <f>+F72</f>
        <v>1178796.57</v>
      </c>
    </row>
    <row r="73" spans="1:8">
      <c r="A73" s="1">
        <v>40207032</v>
      </c>
      <c r="B73" s="1" t="s">
        <v>2090</v>
      </c>
      <c r="C73" s="2">
        <v>221446.34</v>
      </c>
      <c r="D73" s="2">
        <v>0</v>
      </c>
      <c r="E73" s="2">
        <v>221446.34</v>
      </c>
      <c r="F73" s="2">
        <v>0</v>
      </c>
    </row>
    <row r="74" spans="1:8">
      <c r="A74" s="1">
        <v>40207033</v>
      </c>
      <c r="B74" s="1" t="s">
        <v>1063</v>
      </c>
      <c r="C74" s="2">
        <v>10691.66</v>
      </c>
      <c r="D74" s="2">
        <v>33920.97</v>
      </c>
      <c r="E74" s="2">
        <v>30000</v>
      </c>
      <c r="F74" s="2">
        <v>14612.63</v>
      </c>
      <c r="G74" s="2">
        <f>+F74</f>
        <v>14612.63</v>
      </c>
    </row>
    <row r="75" spans="1:8">
      <c r="A75" s="1">
        <v>40207040</v>
      </c>
      <c r="B75" s="1" t="s">
        <v>1065</v>
      </c>
      <c r="C75" s="2">
        <v>10052.379999999999</v>
      </c>
      <c r="D75" s="2">
        <v>1550</v>
      </c>
      <c r="E75" s="2">
        <v>1550</v>
      </c>
      <c r="F75" s="2">
        <v>10052.379999999999</v>
      </c>
      <c r="G75" s="2">
        <f>+F75</f>
        <v>10052.379999999999</v>
      </c>
    </row>
    <row r="76" spans="1:8">
      <c r="A76" s="1">
        <v>40207042</v>
      </c>
      <c r="B76" s="1" t="s">
        <v>1066</v>
      </c>
      <c r="C76" s="2">
        <v>135</v>
      </c>
      <c r="D76" s="2">
        <v>0</v>
      </c>
      <c r="E76" s="2">
        <v>0</v>
      </c>
      <c r="F76" s="2">
        <v>135</v>
      </c>
      <c r="G76" s="2">
        <f>+F76</f>
        <v>135</v>
      </c>
    </row>
    <row r="77" spans="1:8">
      <c r="A77" s="1">
        <v>40207043</v>
      </c>
      <c r="B77" s="1" t="s">
        <v>1067</v>
      </c>
      <c r="C77" s="2">
        <v>83924.32</v>
      </c>
      <c r="D77" s="2">
        <v>2762.39</v>
      </c>
      <c r="E77" s="2">
        <v>0</v>
      </c>
      <c r="F77" s="2">
        <v>86686.71</v>
      </c>
      <c r="G77" s="2">
        <f>+F77</f>
        <v>86686.71</v>
      </c>
    </row>
    <row r="78" spans="1:8">
      <c r="A78" s="1">
        <v>40207044</v>
      </c>
      <c r="B78" s="1" t="s">
        <v>2091</v>
      </c>
      <c r="C78" s="2">
        <v>0</v>
      </c>
      <c r="D78" s="2">
        <v>402.67</v>
      </c>
      <c r="E78" s="2">
        <v>402.67</v>
      </c>
      <c r="F78" s="2">
        <v>0</v>
      </c>
    </row>
    <row r="79" spans="1:8">
      <c r="A79" s="1">
        <v>40300000</v>
      </c>
      <c r="B79" s="1" t="s">
        <v>1068</v>
      </c>
      <c r="C79" s="2">
        <v>10747.73</v>
      </c>
      <c r="D79" s="2">
        <v>0</v>
      </c>
      <c r="E79" s="2">
        <v>0</v>
      </c>
      <c r="F79" s="2">
        <v>10747.73</v>
      </c>
      <c r="G79" s="2">
        <f>+F79</f>
        <v>10747.73</v>
      </c>
    </row>
    <row r="80" spans="1:8">
      <c r="A80" s="1">
        <v>40300001</v>
      </c>
      <c r="B80" s="1" t="s">
        <v>1069</v>
      </c>
      <c r="C80" s="2">
        <v>5200</v>
      </c>
      <c r="D80" s="2">
        <v>0</v>
      </c>
      <c r="E80" s="2">
        <v>0</v>
      </c>
      <c r="F80" s="2">
        <v>5200</v>
      </c>
      <c r="G80" s="2">
        <f>+F80</f>
        <v>5200</v>
      </c>
    </row>
    <row r="81" spans="1:8">
      <c r="A81" s="1">
        <v>40401000</v>
      </c>
      <c r="B81" s="1" t="s">
        <v>1073</v>
      </c>
      <c r="C81" s="2">
        <v>325.97000000000003</v>
      </c>
      <c r="D81" s="2">
        <v>6600</v>
      </c>
      <c r="E81" s="2">
        <v>4739.87</v>
      </c>
      <c r="F81" s="2">
        <v>2186.1</v>
      </c>
      <c r="G81" s="2">
        <f>+F81</f>
        <v>2186.1</v>
      </c>
    </row>
    <row r="82" spans="1:8">
      <c r="A82" s="1">
        <v>40402000</v>
      </c>
      <c r="B82" s="1" t="s">
        <v>2092</v>
      </c>
      <c r="C82" s="2">
        <v>1499444.71</v>
      </c>
      <c r="D82" s="2">
        <v>35346769.899999999</v>
      </c>
      <c r="E82" s="2">
        <v>36846214.609999999</v>
      </c>
      <c r="F82" s="2">
        <v>0</v>
      </c>
    </row>
    <row r="83" spans="1:8">
      <c r="A83" s="1">
        <v>40404000</v>
      </c>
      <c r="B83" s="1" t="s">
        <v>1076</v>
      </c>
      <c r="C83" s="2">
        <v>17608.77</v>
      </c>
      <c r="D83" s="2">
        <v>435764.4</v>
      </c>
      <c r="E83" s="2">
        <v>452744.2</v>
      </c>
      <c r="F83" s="2">
        <v>628.97</v>
      </c>
      <c r="G83" s="2">
        <f>+F83</f>
        <v>628.97</v>
      </c>
    </row>
    <row r="84" spans="1:8">
      <c r="A84" s="1">
        <v>41200000</v>
      </c>
      <c r="B84" s="1" t="s">
        <v>1078</v>
      </c>
      <c r="C84" s="2">
        <v>2452.87</v>
      </c>
      <c r="D84" s="2">
        <v>22424.53</v>
      </c>
      <c r="E84" s="2">
        <v>2452.87</v>
      </c>
      <c r="F84" s="2">
        <v>22424.53</v>
      </c>
      <c r="G84" s="2">
        <f>+F84</f>
        <v>22424.53</v>
      </c>
    </row>
    <row r="85" spans="1:8">
      <c r="A85" s="1">
        <v>50100000</v>
      </c>
      <c r="B85" s="1" t="s">
        <v>1080</v>
      </c>
      <c r="C85" s="2">
        <v>-18931.150000000001</v>
      </c>
      <c r="D85" s="2">
        <v>0</v>
      </c>
      <c r="E85" s="2">
        <v>0</v>
      </c>
      <c r="F85" s="2">
        <v>-18931.150000000001</v>
      </c>
      <c r="H85" s="2">
        <f>-F85</f>
        <v>18931.150000000001</v>
      </c>
    </row>
    <row r="86" spans="1:8">
      <c r="A86" s="1">
        <v>50203000</v>
      </c>
      <c r="B86" s="1" t="s">
        <v>1082</v>
      </c>
      <c r="C86" s="2">
        <v>0</v>
      </c>
      <c r="D86" s="2">
        <v>29393</v>
      </c>
      <c r="E86" s="2">
        <v>409875.51</v>
      </c>
      <c r="F86" s="2">
        <v>-380482.51</v>
      </c>
      <c r="H86" s="2">
        <f>-F86</f>
        <v>380482.51</v>
      </c>
    </row>
    <row r="87" spans="1:8">
      <c r="A87" s="1">
        <v>50400000</v>
      </c>
      <c r="B87" s="1" t="s">
        <v>1085</v>
      </c>
      <c r="C87" s="2">
        <v>-17115.419999999998</v>
      </c>
      <c r="D87" s="2">
        <v>4364.3900000000003</v>
      </c>
      <c r="E87" s="2">
        <v>0</v>
      </c>
      <c r="F87" s="2">
        <v>-12751.03</v>
      </c>
      <c r="H87" s="2">
        <f>-F87</f>
        <v>12751.03</v>
      </c>
    </row>
    <row r="88" spans="1:8">
      <c r="A88" s="1">
        <v>50600000</v>
      </c>
      <c r="B88" s="1" t="s">
        <v>1088</v>
      </c>
      <c r="C88" s="2">
        <v>0</v>
      </c>
      <c r="D88" s="2">
        <v>0</v>
      </c>
      <c r="E88" s="2">
        <v>5126.57</v>
      </c>
      <c r="F88" s="2">
        <v>-5126.57</v>
      </c>
      <c r="H88" s="2">
        <f>-F88</f>
        <v>5126.57</v>
      </c>
    </row>
    <row r="89" spans="1:8">
      <c r="A89" s="1">
        <v>50700000</v>
      </c>
      <c r="B89" s="1" t="s">
        <v>1091</v>
      </c>
      <c r="C89" s="2">
        <v>-762.18</v>
      </c>
      <c r="D89" s="2">
        <v>762.18</v>
      </c>
      <c r="E89" s="2">
        <v>0</v>
      </c>
      <c r="F89" s="2">
        <v>0</v>
      </c>
      <c r="H89" s="2">
        <f>-F89</f>
        <v>0</v>
      </c>
    </row>
    <row r="90" spans="1:8">
      <c r="A90" s="1">
        <v>55200000</v>
      </c>
      <c r="B90" s="1" t="s">
        <v>2093</v>
      </c>
      <c r="C90" s="2">
        <v>-410469.19</v>
      </c>
      <c r="D90" s="2">
        <v>410469.19</v>
      </c>
      <c r="E90" s="2">
        <v>0</v>
      </c>
      <c r="F90" s="2">
        <v>0</v>
      </c>
    </row>
    <row r="91" spans="1:8">
      <c r="A91" s="1">
        <v>55400000</v>
      </c>
      <c r="B91" s="1" t="s">
        <v>1093</v>
      </c>
      <c r="C91" s="2">
        <v>-172542.46</v>
      </c>
      <c r="D91" s="2">
        <v>172542.26</v>
      </c>
      <c r="E91" s="2">
        <v>175463.24</v>
      </c>
      <c r="F91" s="2">
        <v>-175463.44</v>
      </c>
      <c r="H91" s="2">
        <f t="shared" ref="H91:H105" si="1">-F91</f>
        <v>175463.44</v>
      </c>
    </row>
    <row r="92" spans="1:8">
      <c r="A92" s="1">
        <v>55400001</v>
      </c>
      <c r="B92" s="1" t="s">
        <v>1094</v>
      </c>
      <c r="C92" s="2">
        <v>-8114.32</v>
      </c>
      <c r="D92" s="2">
        <v>8114.32</v>
      </c>
      <c r="E92" s="2">
        <v>684541.22</v>
      </c>
      <c r="F92" s="2">
        <v>-684541.22</v>
      </c>
      <c r="H92" s="2">
        <f t="shared" si="1"/>
        <v>684541.22</v>
      </c>
    </row>
    <row r="93" spans="1:8">
      <c r="A93" s="1">
        <v>55400002</v>
      </c>
      <c r="B93" s="1" t="s">
        <v>1095</v>
      </c>
      <c r="C93" s="2">
        <v>-1584772.12</v>
      </c>
      <c r="D93" s="2">
        <v>1310346.2</v>
      </c>
      <c r="E93" s="2">
        <v>1907607.44</v>
      </c>
      <c r="F93" s="2">
        <v>-2182033.36</v>
      </c>
      <c r="H93" s="2">
        <f t="shared" si="1"/>
        <v>2182033.36</v>
      </c>
    </row>
    <row r="94" spans="1:8">
      <c r="A94" s="1">
        <v>55400004</v>
      </c>
      <c r="B94" s="1" t="s">
        <v>1096</v>
      </c>
      <c r="C94" s="2">
        <v>-1627351.97</v>
      </c>
      <c r="D94" s="2">
        <v>282102.18</v>
      </c>
      <c r="E94" s="2">
        <v>971294.7</v>
      </c>
      <c r="F94" s="2">
        <v>-2316544.4900000002</v>
      </c>
      <c r="H94" s="2">
        <f t="shared" si="1"/>
        <v>2316544.4900000002</v>
      </c>
    </row>
    <row r="95" spans="1:8">
      <c r="A95" s="1">
        <v>55500000</v>
      </c>
      <c r="B95" s="1" t="s">
        <v>1099</v>
      </c>
      <c r="C95" s="2">
        <v>0</v>
      </c>
      <c r="D95" s="2">
        <v>98856.61</v>
      </c>
      <c r="E95" s="2">
        <v>410469.19</v>
      </c>
      <c r="F95" s="2">
        <v>-311612.58</v>
      </c>
      <c r="H95" s="2">
        <f t="shared" si="1"/>
        <v>311612.58</v>
      </c>
    </row>
    <row r="96" spans="1:8">
      <c r="A96" s="1">
        <v>56200000</v>
      </c>
      <c r="B96" s="1" t="s">
        <v>1101</v>
      </c>
      <c r="C96" s="2">
        <v>-878407.56</v>
      </c>
      <c r="D96" s="2">
        <v>0</v>
      </c>
      <c r="E96" s="2">
        <v>0</v>
      </c>
      <c r="F96" s="2">
        <v>-878407.56</v>
      </c>
      <c r="H96" s="2">
        <f t="shared" si="1"/>
        <v>878407.56</v>
      </c>
    </row>
    <row r="97" spans="1:8">
      <c r="A97" s="1">
        <v>60400000</v>
      </c>
      <c r="B97" s="1" t="s">
        <v>1107</v>
      </c>
      <c r="C97" s="2">
        <v>-141856.4</v>
      </c>
      <c r="D97" s="2">
        <v>0</v>
      </c>
      <c r="E97" s="2">
        <v>0</v>
      </c>
      <c r="F97" s="2">
        <v>-141856.4</v>
      </c>
      <c r="H97" s="2">
        <f t="shared" si="1"/>
        <v>141856.4</v>
      </c>
    </row>
    <row r="98" spans="1:8">
      <c r="A98" s="1">
        <v>60400001</v>
      </c>
      <c r="B98" s="1" t="s">
        <v>1108</v>
      </c>
      <c r="C98" s="2">
        <v>-180050.23</v>
      </c>
      <c r="D98" s="2">
        <v>0</v>
      </c>
      <c r="E98" s="2">
        <v>73929.36</v>
      </c>
      <c r="F98" s="2">
        <v>-253979.59</v>
      </c>
      <c r="H98" s="2">
        <f t="shared" si="1"/>
        <v>253979.59</v>
      </c>
    </row>
    <row r="99" spans="1:8">
      <c r="A99" s="1">
        <v>60400002</v>
      </c>
      <c r="B99" s="1" t="s">
        <v>1109</v>
      </c>
      <c r="C99" s="2">
        <v>-166769.16</v>
      </c>
      <c r="D99" s="2">
        <v>0</v>
      </c>
      <c r="E99" s="2">
        <v>148663.35</v>
      </c>
      <c r="F99" s="2">
        <v>-315432.51</v>
      </c>
      <c r="H99" s="2">
        <f t="shared" si="1"/>
        <v>315432.51</v>
      </c>
    </row>
    <row r="100" spans="1:8">
      <c r="A100" s="1">
        <v>60400004</v>
      </c>
      <c r="B100" s="1" t="s">
        <v>1110</v>
      </c>
      <c r="C100" s="2">
        <v>-242454.49</v>
      </c>
      <c r="D100" s="2">
        <v>0</v>
      </c>
      <c r="E100" s="2">
        <v>51090.94</v>
      </c>
      <c r="F100" s="2">
        <v>-293545.43</v>
      </c>
      <c r="H100" s="2">
        <f t="shared" si="1"/>
        <v>293545.43</v>
      </c>
    </row>
    <row r="101" spans="1:8">
      <c r="A101" s="1">
        <v>60400017</v>
      </c>
      <c r="B101" s="1" t="s">
        <v>1111</v>
      </c>
      <c r="C101" s="2">
        <v>0</v>
      </c>
      <c r="D101" s="2">
        <v>0</v>
      </c>
      <c r="E101" s="2">
        <v>199831.36</v>
      </c>
      <c r="F101" s="2">
        <v>-199831.36</v>
      </c>
      <c r="H101" s="2">
        <f t="shared" si="1"/>
        <v>199831.36</v>
      </c>
    </row>
    <row r="102" spans="1:8">
      <c r="A102" s="1">
        <v>60400018</v>
      </c>
      <c r="B102" s="1" t="s">
        <v>1112</v>
      </c>
      <c r="C102" s="2">
        <v>0</v>
      </c>
      <c r="D102" s="2">
        <v>100</v>
      </c>
      <c r="E102" s="2">
        <v>421500.64</v>
      </c>
      <c r="F102" s="2">
        <v>-421400.64</v>
      </c>
      <c r="H102" s="2">
        <f t="shared" si="1"/>
        <v>421400.64</v>
      </c>
    </row>
    <row r="103" spans="1:8">
      <c r="A103" s="1">
        <v>60400019</v>
      </c>
      <c r="B103" s="1" t="s">
        <v>1113</v>
      </c>
      <c r="C103" s="2">
        <v>0</v>
      </c>
      <c r="D103" s="2">
        <v>0</v>
      </c>
      <c r="E103" s="2">
        <v>131588.43</v>
      </c>
      <c r="F103" s="2">
        <v>-131588.43</v>
      </c>
      <c r="H103" s="2">
        <f t="shared" si="1"/>
        <v>131588.43</v>
      </c>
    </row>
    <row r="104" spans="1:8">
      <c r="A104" s="1">
        <v>60500000</v>
      </c>
      <c r="B104" s="1" t="s">
        <v>1117</v>
      </c>
      <c r="C104" s="2">
        <v>-1925032.33</v>
      </c>
      <c r="D104" s="2">
        <v>3782.94</v>
      </c>
      <c r="E104" s="2">
        <v>301928</v>
      </c>
      <c r="F104" s="2">
        <v>-2223177.39</v>
      </c>
      <c r="H104" s="2">
        <f t="shared" si="1"/>
        <v>2223177.39</v>
      </c>
    </row>
    <row r="105" spans="1:8">
      <c r="A105" s="1">
        <v>60600002</v>
      </c>
      <c r="B105" s="1" t="s">
        <v>1123</v>
      </c>
      <c r="C105" s="2">
        <v>-2196516.73</v>
      </c>
      <c r="D105" s="2">
        <v>1939611.91</v>
      </c>
      <c r="E105" s="2">
        <v>1562354.37</v>
      </c>
      <c r="F105" s="2">
        <v>-1819259.19</v>
      </c>
      <c r="H105" s="2">
        <f t="shared" si="1"/>
        <v>1819259.19</v>
      </c>
    </row>
    <row r="106" spans="1:8">
      <c r="A106" s="1">
        <v>60600003</v>
      </c>
      <c r="B106" s="1" t="s">
        <v>1124</v>
      </c>
      <c r="C106" s="2">
        <v>44187.49</v>
      </c>
      <c r="D106" s="2">
        <v>51050.06</v>
      </c>
      <c r="E106" s="2">
        <v>44416.29</v>
      </c>
      <c r="F106" s="2">
        <v>50821.26</v>
      </c>
      <c r="G106" s="2">
        <f>+F106</f>
        <v>50821.26</v>
      </c>
    </row>
    <row r="107" spans="1:8">
      <c r="A107" s="1">
        <v>60600004</v>
      </c>
      <c r="B107" s="1" t="s">
        <v>2094</v>
      </c>
      <c r="C107" s="2">
        <v>0</v>
      </c>
      <c r="D107" s="2">
        <v>394069.2</v>
      </c>
      <c r="E107" s="2">
        <v>394069.2</v>
      </c>
      <c r="F107" s="2">
        <v>0</v>
      </c>
    </row>
    <row r="108" spans="1:8">
      <c r="A108" s="1">
        <v>60600005</v>
      </c>
      <c r="B108" s="1" t="s">
        <v>1125</v>
      </c>
      <c r="C108" s="2">
        <v>0</v>
      </c>
      <c r="D108" s="2">
        <v>15016.76</v>
      </c>
      <c r="E108" s="2">
        <v>16516.45</v>
      </c>
      <c r="F108" s="2">
        <v>-1499.69</v>
      </c>
      <c r="H108" s="2">
        <f>-F108</f>
        <v>1499.69</v>
      </c>
    </row>
    <row r="109" spans="1:8">
      <c r="A109" s="1">
        <v>60600006</v>
      </c>
      <c r="B109" s="1" t="s">
        <v>2095</v>
      </c>
      <c r="C109" s="2">
        <v>0</v>
      </c>
      <c r="D109" s="2">
        <v>17939899.27</v>
      </c>
      <c r="E109" s="2">
        <v>17939899.27</v>
      </c>
      <c r="F109" s="2">
        <v>0</v>
      </c>
    </row>
    <row r="110" spans="1:8">
      <c r="A110" s="1">
        <v>60650000</v>
      </c>
      <c r="B110" s="1" t="s">
        <v>1128</v>
      </c>
      <c r="C110" s="2">
        <v>0</v>
      </c>
      <c r="D110" s="2">
        <v>0</v>
      </c>
      <c r="E110" s="2">
        <v>703983.88</v>
      </c>
      <c r="F110" s="2">
        <v>-703983.88</v>
      </c>
      <c r="H110" s="2">
        <f>-F110</f>
        <v>703983.88</v>
      </c>
    </row>
    <row r="111" spans="1:8">
      <c r="A111" s="1">
        <v>60700000</v>
      </c>
      <c r="B111" s="1" t="s">
        <v>1131</v>
      </c>
      <c r="C111" s="2">
        <v>-134443.95000000001</v>
      </c>
      <c r="D111" s="2">
        <v>234676.7</v>
      </c>
      <c r="E111" s="2">
        <v>121788.58</v>
      </c>
      <c r="F111" s="2">
        <v>-21555.83</v>
      </c>
      <c r="H111" s="2">
        <f>-F111</f>
        <v>21555.83</v>
      </c>
    </row>
    <row r="112" spans="1:8">
      <c r="A112" s="1">
        <v>60700001</v>
      </c>
      <c r="B112" s="1" t="s">
        <v>1132</v>
      </c>
      <c r="C112" s="2">
        <v>-30926.400000000001</v>
      </c>
      <c r="D112" s="2">
        <v>274394.71000000002</v>
      </c>
      <c r="E112" s="2">
        <v>303923.57</v>
      </c>
      <c r="F112" s="2">
        <v>-60455.26</v>
      </c>
      <c r="H112" s="2">
        <f>-F112</f>
        <v>60455.26</v>
      </c>
    </row>
    <row r="113" spans="1:8">
      <c r="A113" s="1">
        <v>60700002</v>
      </c>
      <c r="B113" s="1" t="s">
        <v>1133</v>
      </c>
      <c r="C113" s="2">
        <v>-1031.18</v>
      </c>
      <c r="D113" s="2">
        <v>12956.42</v>
      </c>
      <c r="E113" s="2">
        <v>17330</v>
      </c>
      <c r="F113" s="2">
        <v>-5404.76</v>
      </c>
      <c r="H113" s="2">
        <f>-F113</f>
        <v>5404.76</v>
      </c>
    </row>
    <row r="114" spans="1:8">
      <c r="A114" s="1">
        <v>60700003</v>
      </c>
      <c r="B114" s="1" t="s">
        <v>2096</v>
      </c>
      <c r="C114" s="2">
        <v>0</v>
      </c>
      <c r="D114" s="2">
        <v>1803.28</v>
      </c>
      <c r="E114" s="2">
        <v>1803.28</v>
      </c>
      <c r="F114" s="2">
        <v>0</v>
      </c>
    </row>
    <row r="115" spans="1:8">
      <c r="A115" s="1">
        <v>60700004</v>
      </c>
      <c r="B115" s="1" t="s">
        <v>1134</v>
      </c>
      <c r="C115" s="2">
        <v>0</v>
      </c>
      <c r="D115" s="2">
        <v>630384</v>
      </c>
      <c r="E115" s="2">
        <v>889481.39</v>
      </c>
      <c r="F115" s="2">
        <v>-259097.39</v>
      </c>
      <c r="H115" s="2">
        <f t="shared" ref="H115:H129" si="2">-F115</f>
        <v>259097.39</v>
      </c>
    </row>
    <row r="116" spans="1:8">
      <c r="A116" s="1">
        <v>60700008</v>
      </c>
      <c r="B116" s="1" t="s">
        <v>1135</v>
      </c>
      <c r="C116" s="2">
        <v>-106912.16</v>
      </c>
      <c r="D116" s="2">
        <v>106200.48</v>
      </c>
      <c r="E116" s="2">
        <v>127.47</v>
      </c>
      <c r="F116" s="2">
        <v>-839.15</v>
      </c>
      <c r="H116" s="2">
        <f t="shared" si="2"/>
        <v>839.15</v>
      </c>
    </row>
    <row r="117" spans="1:8">
      <c r="A117" s="1">
        <v>60800000</v>
      </c>
      <c r="B117" s="1" t="s">
        <v>1138</v>
      </c>
      <c r="C117" s="2">
        <v>-63823.47</v>
      </c>
      <c r="D117" s="2">
        <v>749705.55</v>
      </c>
      <c r="E117" s="2">
        <v>685954.08</v>
      </c>
      <c r="F117" s="2">
        <v>-72</v>
      </c>
      <c r="H117" s="2">
        <f t="shared" si="2"/>
        <v>72</v>
      </c>
    </row>
    <row r="118" spans="1:8">
      <c r="A118" s="1">
        <v>60800001</v>
      </c>
      <c r="B118" s="1" t="s">
        <v>1139</v>
      </c>
      <c r="C118" s="2">
        <v>0</v>
      </c>
      <c r="D118" s="2">
        <v>23509.29</v>
      </c>
      <c r="E118" s="2">
        <v>23629.439999999999</v>
      </c>
      <c r="F118" s="2">
        <v>-120.15</v>
      </c>
      <c r="H118" s="2">
        <f t="shared" si="2"/>
        <v>120.15</v>
      </c>
    </row>
    <row r="119" spans="1:8">
      <c r="A119" s="1">
        <v>60800002</v>
      </c>
      <c r="B119" s="1" t="s">
        <v>1140</v>
      </c>
      <c r="C119" s="2">
        <v>-64508.83</v>
      </c>
      <c r="D119" s="2">
        <v>500513.18</v>
      </c>
      <c r="E119" s="2">
        <v>530543.76</v>
      </c>
      <c r="F119" s="2">
        <v>-94539.41</v>
      </c>
      <c r="H119" s="2">
        <f t="shared" si="2"/>
        <v>94539.41</v>
      </c>
    </row>
    <row r="120" spans="1:8">
      <c r="A120" s="1">
        <v>60900000</v>
      </c>
      <c r="B120" s="1" t="s">
        <v>1143</v>
      </c>
      <c r="C120" s="2">
        <v>0</v>
      </c>
      <c r="D120" s="2">
        <v>1117774.54</v>
      </c>
      <c r="E120" s="2">
        <v>1118145.6499999999</v>
      </c>
      <c r="F120" s="2">
        <v>-371.11</v>
      </c>
      <c r="H120" s="2">
        <f t="shared" si="2"/>
        <v>371.11</v>
      </c>
    </row>
    <row r="121" spans="1:8">
      <c r="A121" s="1">
        <v>60900001</v>
      </c>
      <c r="B121" s="1" t="s">
        <v>1144</v>
      </c>
      <c r="C121" s="2">
        <v>-282833.43</v>
      </c>
      <c r="D121" s="2">
        <v>97143.07</v>
      </c>
      <c r="E121" s="2">
        <v>10000.66</v>
      </c>
      <c r="F121" s="2">
        <v>-195691.02</v>
      </c>
      <c r="H121" s="2">
        <f t="shared" si="2"/>
        <v>195691.02</v>
      </c>
    </row>
    <row r="122" spans="1:8">
      <c r="A122" s="1">
        <v>60900002</v>
      </c>
      <c r="B122" s="1" t="s">
        <v>1145</v>
      </c>
      <c r="C122" s="2">
        <v>0</v>
      </c>
      <c r="D122" s="2">
        <v>0</v>
      </c>
      <c r="E122" s="2">
        <v>17905.07</v>
      </c>
      <c r="F122" s="2">
        <v>-17905.07</v>
      </c>
      <c r="H122" s="2">
        <f t="shared" si="2"/>
        <v>17905.07</v>
      </c>
    </row>
    <row r="123" spans="1:8">
      <c r="A123" s="1">
        <v>60900003</v>
      </c>
      <c r="B123" s="1" t="s">
        <v>1146</v>
      </c>
      <c r="C123" s="2">
        <v>0</v>
      </c>
      <c r="D123" s="2">
        <v>0</v>
      </c>
      <c r="E123" s="2">
        <v>53622.1</v>
      </c>
      <c r="F123" s="2">
        <v>-53622.1</v>
      </c>
      <c r="H123" s="2">
        <f t="shared" si="2"/>
        <v>53622.1</v>
      </c>
    </row>
    <row r="124" spans="1:8">
      <c r="A124" s="1">
        <v>60900008</v>
      </c>
      <c r="B124" s="1" t="s">
        <v>1147</v>
      </c>
      <c r="C124" s="2">
        <v>0</v>
      </c>
      <c r="D124" s="2">
        <v>9151.92</v>
      </c>
      <c r="E124" s="2">
        <v>9914.58</v>
      </c>
      <c r="F124" s="2">
        <v>-762.66</v>
      </c>
      <c r="H124" s="2">
        <f t="shared" si="2"/>
        <v>762.66</v>
      </c>
    </row>
    <row r="125" spans="1:8">
      <c r="A125" s="1">
        <v>60900009</v>
      </c>
      <c r="B125" s="1" t="s">
        <v>1148</v>
      </c>
      <c r="C125" s="2">
        <v>-827.8</v>
      </c>
      <c r="D125" s="2">
        <v>2934.96</v>
      </c>
      <c r="E125" s="2">
        <v>2934.96</v>
      </c>
      <c r="F125" s="2">
        <v>-827.8</v>
      </c>
      <c r="H125" s="2">
        <f t="shared" si="2"/>
        <v>827.8</v>
      </c>
    </row>
    <row r="126" spans="1:8">
      <c r="A126" s="1">
        <v>60900010</v>
      </c>
      <c r="B126" s="1" t="s">
        <v>1149</v>
      </c>
      <c r="C126" s="2">
        <v>-503.46</v>
      </c>
      <c r="D126" s="2">
        <v>5737.31</v>
      </c>
      <c r="E126" s="2">
        <v>6114.21</v>
      </c>
      <c r="F126" s="2">
        <v>-880.36</v>
      </c>
      <c r="H126" s="2">
        <f t="shared" si="2"/>
        <v>880.36</v>
      </c>
    </row>
    <row r="127" spans="1:8">
      <c r="A127" s="1">
        <v>60900011</v>
      </c>
      <c r="B127" s="1" t="s">
        <v>1150</v>
      </c>
      <c r="C127" s="2">
        <v>-1198.97</v>
      </c>
      <c r="D127" s="2">
        <v>10257.48</v>
      </c>
      <c r="E127" s="2">
        <v>50005.919999999998</v>
      </c>
      <c r="F127" s="2">
        <v>-40947.410000000003</v>
      </c>
      <c r="H127" s="2">
        <f t="shared" si="2"/>
        <v>40947.410000000003</v>
      </c>
    </row>
    <row r="128" spans="1:8">
      <c r="A128" s="1">
        <v>60900012</v>
      </c>
      <c r="B128" s="1" t="s">
        <v>1151</v>
      </c>
      <c r="C128" s="2">
        <v>-6442.51</v>
      </c>
      <c r="D128" s="2">
        <v>64370.5</v>
      </c>
      <c r="E128" s="2">
        <v>96085.82</v>
      </c>
      <c r="F128" s="2">
        <v>-38157.83</v>
      </c>
      <c r="H128" s="2">
        <f t="shared" si="2"/>
        <v>38157.83</v>
      </c>
    </row>
    <row r="129" spans="1:8">
      <c r="A129" s="1">
        <v>60900013</v>
      </c>
      <c r="B129" s="1" t="s">
        <v>1152</v>
      </c>
      <c r="C129" s="2">
        <v>-6000</v>
      </c>
      <c r="D129" s="2">
        <v>0</v>
      </c>
      <c r="E129" s="2">
        <v>5250</v>
      </c>
      <c r="F129" s="2">
        <v>-11250</v>
      </c>
      <c r="H129" s="2">
        <f t="shared" si="2"/>
        <v>11250</v>
      </c>
    </row>
    <row r="130" spans="1:8">
      <c r="A130" s="1">
        <v>60900014</v>
      </c>
      <c r="B130" s="1" t="s">
        <v>2097</v>
      </c>
      <c r="C130" s="2">
        <v>-178429.21</v>
      </c>
      <c r="D130" s="2">
        <v>178429.21</v>
      </c>
      <c r="E130" s="2">
        <v>0</v>
      </c>
      <c r="F130" s="2">
        <v>0</v>
      </c>
    </row>
    <row r="131" spans="1:8">
      <c r="A131" s="1">
        <v>60901001</v>
      </c>
      <c r="B131" s="1" t="s">
        <v>1154</v>
      </c>
      <c r="C131" s="2">
        <v>0</v>
      </c>
      <c r="D131" s="2">
        <v>145344.66</v>
      </c>
      <c r="E131" s="2">
        <v>443143.03</v>
      </c>
      <c r="F131" s="2">
        <v>-297798.37</v>
      </c>
      <c r="H131" s="2">
        <f>-F131</f>
        <v>297798.37</v>
      </c>
    </row>
    <row r="132" spans="1:8">
      <c r="A132" s="1">
        <v>60901002</v>
      </c>
      <c r="B132" s="1" t="s">
        <v>2098</v>
      </c>
      <c r="C132" s="2">
        <v>-13458.65</v>
      </c>
      <c r="D132" s="2">
        <v>32002.13</v>
      </c>
      <c r="E132" s="2">
        <v>18543.48</v>
      </c>
      <c r="F132" s="2">
        <v>0</v>
      </c>
    </row>
    <row r="133" spans="1:8">
      <c r="A133" s="1">
        <v>60901003</v>
      </c>
      <c r="B133" s="1" t="s">
        <v>1155</v>
      </c>
      <c r="C133" s="2">
        <v>-38474.78</v>
      </c>
      <c r="D133" s="2">
        <v>0</v>
      </c>
      <c r="E133" s="2">
        <v>0</v>
      </c>
      <c r="F133" s="2">
        <v>-38474.78</v>
      </c>
      <c r="H133" s="2">
        <f t="shared" ref="H133:H142" si="3">-F133</f>
        <v>38474.78</v>
      </c>
    </row>
    <row r="134" spans="1:8">
      <c r="A134" s="1">
        <v>60901004</v>
      </c>
      <c r="B134" s="1" t="s">
        <v>1156</v>
      </c>
      <c r="C134" s="2">
        <v>-8334.51</v>
      </c>
      <c r="D134" s="2">
        <v>0</v>
      </c>
      <c r="E134" s="2">
        <v>0</v>
      </c>
      <c r="F134" s="2">
        <v>-8334.51</v>
      </c>
      <c r="H134" s="2">
        <f t="shared" si="3"/>
        <v>8334.51</v>
      </c>
    </row>
    <row r="135" spans="1:8">
      <c r="A135" s="1">
        <v>60901005</v>
      </c>
      <c r="B135" s="1" t="s">
        <v>1157</v>
      </c>
      <c r="C135" s="2">
        <v>-4556.78</v>
      </c>
      <c r="D135" s="2">
        <v>0</v>
      </c>
      <c r="E135" s="2">
        <v>0</v>
      </c>
      <c r="F135" s="2">
        <v>-4556.78</v>
      </c>
      <c r="H135" s="2">
        <f t="shared" si="3"/>
        <v>4556.78</v>
      </c>
    </row>
    <row r="136" spans="1:8">
      <c r="A136" s="1">
        <v>60901006</v>
      </c>
      <c r="B136" s="1" t="s">
        <v>1158</v>
      </c>
      <c r="C136" s="2">
        <v>-7158.81</v>
      </c>
      <c r="D136" s="2">
        <v>0</v>
      </c>
      <c r="E136" s="2">
        <v>0</v>
      </c>
      <c r="F136" s="2">
        <v>-7158.81</v>
      </c>
      <c r="H136" s="2">
        <f t="shared" si="3"/>
        <v>7158.81</v>
      </c>
    </row>
    <row r="137" spans="1:8">
      <c r="A137" s="1">
        <v>60901007</v>
      </c>
      <c r="B137" s="1" t="s">
        <v>1159</v>
      </c>
      <c r="C137" s="2">
        <v>-2324.5700000000002</v>
      </c>
      <c r="D137" s="2">
        <v>0</v>
      </c>
      <c r="E137" s="2">
        <v>0</v>
      </c>
      <c r="F137" s="2">
        <v>-2324.5700000000002</v>
      </c>
      <c r="H137" s="2">
        <f t="shared" si="3"/>
        <v>2324.5700000000002</v>
      </c>
    </row>
    <row r="138" spans="1:8">
      <c r="A138" s="1">
        <v>60901008</v>
      </c>
      <c r="B138" s="1" t="s">
        <v>1160</v>
      </c>
      <c r="C138" s="2">
        <v>-12221.71</v>
      </c>
      <c r="D138" s="2">
        <v>1588.71</v>
      </c>
      <c r="E138" s="2">
        <v>0</v>
      </c>
      <c r="F138" s="2">
        <v>-10633</v>
      </c>
      <c r="H138" s="2">
        <f t="shared" si="3"/>
        <v>10633</v>
      </c>
    </row>
    <row r="139" spans="1:8">
      <c r="A139" s="1">
        <v>60901009</v>
      </c>
      <c r="B139" s="1" t="s">
        <v>1161</v>
      </c>
      <c r="C139" s="2">
        <v>-138156.31</v>
      </c>
      <c r="D139" s="2">
        <v>6218.8</v>
      </c>
      <c r="E139" s="2">
        <v>27465.66</v>
      </c>
      <c r="F139" s="2">
        <v>-159403.17000000001</v>
      </c>
      <c r="H139" s="2">
        <f t="shared" si="3"/>
        <v>159403.17000000001</v>
      </c>
    </row>
    <row r="140" spans="1:8">
      <c r="A140" s="1">
        <v>60901010</v>
      </c>
      <c r="B140" s="1" t="s">
        <v>1162</v>
      </c>
      <c r="C140" s="2">
        <v>-814842.86</v>
      </c>
      <c r="D140" s="2">
        <v>513303.99</v>
      </c>
      <c r="E140" s="2">
        <v>338288.83</v>
      </c>
      <c r="F140" s="2">
        <v>-639827.69999999995</v>
      </c>
      <c r="H140" s="2">
        <f t="shared" si="3"/>
        <v>639827.69999999995</v>
      </c>
    </row>
    <row r="141" spans="1:8">
      <c r="A141" s="1">
        <v>60901011</v>
      </c>
      <c r="B141" s="1" t="s">
        <v>1163</v>
      </c>
      <c r="C141" s="2">
        <v>-372.55</v>
      </c>
      <c r="D141" s="2">
        <v>372.55</v>
      </c>
      <c r="E141" s="2">
        <v>340</v>
      </c>
      <c r="F141" s="2">
        <v>-340</v>
      </c>
      <c r="H141" s="2">
        <f t="shared" si="3"/>
        <v>340</v>
      </c>
    </row>
    <row r="142" spans="1:8">
      <c r="A142" s="1">
        <v>61100000</v>
      </c>
      <c r="B142" s="1" t="s">
        <v>1167</v>
      </c>
      <c r="C142" s="2">
        <v>-3214.95</v>
      </c>
      <c r="D142" s="2">
        <v>75460.86</v>
      </c>
      <c r="E142" s="2">
        <v>84276.17</v>
      </c>
      <c r="F142" s="2">
        <v>-12030.26</v>
      </c>
      <c r="H142" s="2">
        <f t="shared" si="3"/>
        <v>12030.26</v>
      </c>
    </row>
    <row r="143" spans="1:8">
      <c r="A143" s="1">
        <v>61200000</v>
      </c>
      <c r="B143" s="1" t="s">
        <v>2099</v>
      </c>
      <c r="C143" s="2">
        <v>-209905.51</v>
      </c>
      <c r="D143" s="2">
        <v>209905.51</v>
      </c>
      <c r="E143" s="2">
        <v>0</v>
      </c>
      <c r="F143" s="2">
        <v>0</v>
      </c>
    </row>
    <row r="144" spans="1:8">
      <c r="C144" s="35">
        <f t="shared" ref="C144:H144" si="4">SUM(C2:C143)</f>
        <v>1642529.4099999967</v>
      </c>
      <c r="D144" s="35">
        <f t="shared" si="4"/>
        <v>82508805.869999975</v>
      </c>
      <c r="E144" s="35">
        <f t="shared" si="4"/>
        <v>83030506.039999947</v>
      </c>
      <c r="F144" s="35">
        <f t="shared" si="4"/>
        <v>1120829.2400000058</v>
      </c>
      <c r="G144" s="35">
        <f t="shared" si="4"/>
        <v>18997899.52</v>
      </c>
      <c r="H144" s="35">
        <f t="shared" si="4"/>
        <v>17877070.280000005</v>
      </c>
    </row>
    <row r="145" spans="8:8">
      <c r="H145" s="54">
        <f>+G144-H144</f>
        <v>1120829.2399999946</v>
      </c>
    </row>
  </sheetData>
  <autoFilter ref="A1:H145"/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 enableFormatConditionsCalculation="0">
    <tabColor indexed="11"/>
  </sheetPr>
  <dimension ref="A1:O312"/>
  <sheetViews>
    <sheetView workbookViewId="0">
      <pane xSplit="2" ySplit="2" topLeftCell="F213" activePane="bottomRight" state="frozen"/>
      <selection pane="topRight" activeCell="C1" sqref="C1"/>
      <selection pane="bottomLeft" activeCell="A3" sqref="A3"/>
      <selection pane="bottomRight" activeCell="F239" sqref="F239:F240"/>
    </sheetView>
  </sheetViews>
  <sheetFormatPr defaultRowHeight="12.75"/>
  <cols>
    <col min="1" max="1" width="7.85546875" bestFit="1" customWidth="1"/>
    <col min="2" max="2" width="69.7109375" bestFit="1" customWidth="1"/>
    <col min="3" max="3" width="14" style="3" bestFit="1" customWidth="1"/>
    <col min="4" max="4" width="15.140625" bestFit="1" customWidth="1"/>
    <col min="5" max="5" width="15" hidden="1" customWidth="1"/>
    <col min="6" max="6" width="16" customWidth="1"/>
    <col min="7" max="7" width="25.28515625" hidden="1" customWidth="1"/>
    <col min="8" max="9" width="14.42578125" customWidth="1"/>
    <col min="11" max="11" width="9.5703125" customWidth="1"/>
    <col min="12" max="12" width="12.7109375" customWidth="1"/>
    <col min="13" max="14" width="10.85546875" customWidth="1"/>
    <col min="15" max="15" width="10" customWidth="1"/>
  </cols>
  <sheetData>
    <row r="1" spans="1:15">
      <c r="A1" s="46" t="s">
        <v>2074</v>
      </c>
      <c r="B1" s="47" t="s">
        <v>2075</v>
      </c>
      <c r="C1" s="48"/>
      <c r="D1" s="48"/>
      <c r="E1" s="49"/>
      <c r="F1" s="48"/>
      <c r="G1" s="48"/>
      <c r="H1" s="49"/>
      <c r="I1" s="49"/>
      <c r="J1" s="46"/>
      <c r="K1" s="51"/>
      <c r="L1" s="50"/>
      <c r="M1" s="50"/>
      <c r="N1" s="49"/>
      <c r="O1" s="49"/>
    </row>
    <row r="2" spans="1:15" ht="33.75">
      <c r="A2" s="59" t="s">
        <v>3351</v>
      </c>
      <c r="B2" s="60" t="s">
        <v>2076</v>
      </c>
      <c r="C2" s="61" t="s">
        <v>1759</v>
      </c>
      <c r="D2" s="61" t="s">
        <v>1760</v>
      </c>
      <c r="E2" s="62" t="s">
        <v>2707</v>
      </c>
      <c r="F2" s="61" t="s">
        <v>1926</v>
      </c>
      <c r="G2" s="61" t="s">
        <v>1764</v>
      </c>
      <c r="H2" s="62" t="s">
        <v>1765</v>
      </c>
      <c r="I2" s="62" t="s">
        <v>2080</v>
      </c>
      <c r="J2" s="59" t="s">
        <v>2081</v>
      </c>
      <c r="K2" s="59" t="s">
        <v>2082</v>
      </c>
      <c r="L2" s="59" t="s">
        <v>2078</v>
      </c>
      <c r="M2" s="59" t="s">
        <v>2079</v>
      </c>
      <c r="N2" s="62" t="s">
        <v>2077</v>
      </c>
      <c r="O2" s="62" t="s">
        <v>2083</v>
      </c>
    </row>
    <row r="3" spans="1:15" hidden="1">
      <c r="A3" s="20"/>
      <c r="B3" s="17" t="s">
        <v>3356</v>
      </c>
      <c r="C3" s="18">
        <f>SUM(C4:C5)</f>
        <v>18868.27</v>
      </c>
      <c r="D3" s="18">
        <f>SUM(D4:D5)</f>
        <v>11910.12</v>
      </c>
      <c r="E3" s="18">
        <f>SUM(E4:E5)</f>
        <v>6958.15</v>
      </c>
      <c r="F3" s="18">
        <f>SUM(F4:F5)</f>
        <v>6958.15</v>
      </c>
      <c r="G3" s="19"/>
      <c r="H3" s="18">
        <f>SUM(H4:H5)</f>
        <v>9277.5300000000007</v>
      </c>
      <c r="I3" s="18">
        <f>+F3-H3</f>
        <v>-2319.380000000001</v>
      </c>
      <c r="J3" s="20"/>
      <c r="K3" s="19"/>
      <c r="L3" s="19"/>
      <c r="M3" s="19"/>
      <c r="N3" s="19"/>
      <c r="O3" s="19"/>
    </row>
    <row r="4" spans="1:15" hidden="1">
      <c r="A4" s="20">
        <v>30100000</v>
      </c>
      <c r="B4" s="20" t="s">
        <v>3357</v>
      </c>
      <c r="C4" s="21">
        <f>SUMIF(BIVE_SP!$A$2:$A$143,A4,BIVE_SP!$G$2:$G$143)</f>
        <v>18868.27</v>
      </c>
      <c r="D4" s="21">
        <f>SUMIF(BIVE_SP!$A$2:$A$143,A4,BIVE_SP!$H$2:$H$143)</f>
        <v>0</v>
      </c>
      <c r="E4" s="21">
        <f>+C4-D4</f>
        <v>18868.27</v>
      </c>
      <c r="F4" s="37">
        <f>+E4</f>
        <v>18868.27</v>
      </c>
      <c r="G4" s="19"/>
      <c r="H4" s="21">
        <f>VLOOKUP(A4,'SP2018'!$A$2:$F$124,6,FALSE)</f>
        <v>18868.27</v>
      </c>
      <c r="I4" s="21">
        <f t="shared" ref="I4:I67" si="0">+F4-H4</f>
        <v>0</v>
      </c>
      <c r="J4" s="20" t="s">
        <v>3355</v>
      </c>
      <c r="K4" s="78" t="s">
        <v>1930</v>
      </c>
      <c r="L4" s="19"/>
      <c r="M4" s="19"/>
      <c r="N4" s="19"/>
      <c r="O4" s="19"/>
    </row>
    <row r="5" spans="1:15" hidden="1">
      <c r="A5" s="20">
        <v>30100001</v>
      </c>
      <c r="B5" s="20" t="s">
        <v>3358</v>
      </c>
      <c r="C5" s="21">
        <f>SUMIF(BIVE_SP!$A$2:$A$143,A5,BIVE_SP!$G$2:$G$143)</f>
        <v>0</v>
      </c>
      <c r="D5" s="21">
        <f>SUMIF(BIVE_SP!$A$2:$A$143,A5,BIVE_SP!$H$2:$H$143)</f>
        <v>11910.12</v>
      </c>
      <c r="E5" s="21">
        <f>+C5-D5</f>
        <v>-11910.12</v>
      </c>
      <c r="F5" s="37">
        <f>+E5</f>
        <v>-11910.12</v>
      </c>
      <c r="G5" s="19"/>
      <c r="H5" s="21">
        <f>VLOOKUP(A5,'SP2018'!$A$2:$F$124,6,FALSE)</f>
        <v>-9590.74</v>
      </c>
      <c r="I5" s="21">
        <f t="shared" si="0"/>
        <v>-2319.380000000001</v>
      </c>
      <c r="J5" s="20" t="s">
        <v>3355</v>
      </c>
      <c r="K5" s="78" t="s">
        <v>1930</v>
      </c>
      <c r="L5" s="19"/>
      <c r="M5" s="19"/>
      <c r="N5" s="19"/>
      <c r="O5" s="19"/>
    </row>
    <row r="6" spans="1:15" hidden="1">
      <c r="A6" s="20"/>
      <c r="B6" s="20"/>
      <c r="C6" s="21"/>
      <c r="D6" s="19"/>
      <c r="E6" s="19"/>
      <c r="F6" s="19"/>
      <c r="G6" s="19"/>
      <c r="H6" s="19"/>
      <c r="I6" s="19"/>
      <c r="J6" s="20"/>
      <c r="K6" s="19"/>
      <c r="L6" s="19"/>
      <c r="M6" s="19"/>
      <c r="N6" s="19"/>
      <c r="O6" s="19"/>
    </row>
    <row r="7" spans="1:15" hidden="1">
      <c r="A7" s="20"/>
      <c r="B7" s="17" t="s">
        <v>3360</v>
      </c>
      <c r="C7" s="18">
        <f>SUM(C8:C11)</f>
        <v>173028.09999999998</v>
      </c>
      <c r="D7" s="18">
        <f>SUM(D8:D11)</f>
        <v>172901.22</v>
      </c>
      <c r="E7" s="18">
        <f>SUM(E8:E11)</f>
        <v>126.87999999999738</v>
      </c>
      <c r="F7" s="18">
        <f>SUM(F8:F11)</f>
        <v>126.87999999999738</v>
      </c>
      <c r="G7" s="19"/>
      <c r="H7" s="18">
        <f>SUM(H8:H11)</f>
        <v>380.63999999999942</v>
      </c>
      <c r="I7" s="18">
        <f t="shared" si="0"/>
        <v>-253.76000000000204</v>
      </c>
      <c r="J7" s="20"/>
      <c r="K7" s="19"/>
      <c r="L7" s="19"/>
      <c r="M7" s="19"/>
      <c r="N7" s="19"/>
      <c r="O7" s="19"/>
    </row>
    <row r="8" spans="1:15" hidden="1">
      <c r="A8" s="20">
        <v>30300000</v>
      </c>
      <c r="B8" s="20" t="s">
        <v>3361</v>
      </c>
      <c r="C8" s="21">
        <f>SUMIF(BIVE_SP!$A$2:$A$143,A8,BIVE_SP!$G$2:$G$143)</f>
        <v>135342.9</v>
      </c>
      <c r="D8" s="21">
        <f>SUMIF(BIVE_SP!$A$2:$A$143,A8,BIVE_SP!$H$2:$H$143)</f>
        <v>0</v>
      </c>
      <c r="E8" s="21">
        <f>+C8-D8</f>
        <v>135342.9</v>
      </c>
      <c r="F8" s="37">
        <f>+E8</f>
        <v>135342.9</v>
      </c>
      <c r="G8" s="19"/>
      <c r="H8" s="21">
        <f>VLOOKUP(A8,'SP2018'!$A$2:$F$124,6,FALSE)</f>
        <v>135342.9</v>
      </c>
      <c r="I8" s="21">
        <f t="shared" si="0"/>
        <v>0</v>
      </c>
      <c r="J8" s="20" t="s">
        <v>3359</v>
      </c>
      <c r="K8" s="78" t="s">
        <v>1930</v>
      </c>
      <c r="L8" s="19"/>
      <c r="M8" s="19"/>
      <c r="N8" s="19"/>
      <c r="O8" s="19"/>
    </row>
    <row r="9" spans="1:15" hidden="1">
      <c r="A9" s="20">
        <v>30300001</v>
      </c>
      <c r="B9" s="20" t="s">
        <v>3362</v>
      </c>
      <c r="C9" s="21">
        <f>SUMIF(BIVE_SP!$A$2:$A$143,A9,BIVE_SP!$G$2:$G$143)</f>
        <v>0</v>
      </c>
      <c r="D9" s="21">
        <f>SUMIF(BIVE_SP!$A$2:$A$143,A9,BIVE_SP!$H$2:$H$143)</f>
        <v>135342.9</v>
      </c>
      <c r="E9" s="21">
        <f>+C9-D9</f>
        <v>-135342.9</v>
      </c>
      <c r="F9" s="37">
        <f>+E9</f>
        <v>-135342.9</v>
      </c>
      <c r="G9" s="19"/>
      <c r="H9" s="21">
        <f>VLOOKUP(A9,'SP2018'!$A$2:$F$124,6,FALSE)</f>
        <v>-135342.9</v>
      </c>
      <c r="I9" s="21">
        <f t="shared" si="0"/>
        <v>0</v>
      </c>
      <c r="J9" s="20" t="s">
        <v>3359</v>
      </c>
      <c r="K9" s="78" t="s">
        <v>1930</v>
      </c>
      <c r="L9" s="19"/>
      <c r="M9" s="19"/>
      <c r="N9" s="19"/>
      <c r="O9" s="19"/>
    </row>
    <row r="10" spans="1:15" hidden="1">
      <c r="A10" s="20">
        <v>30300002</v>
      </c>
      <c r="B10" s="20" t="s">
        <v>3363</v>
      </c>
      <c r="C10" s="21">
        <f>SUMIF(BIVE_SP!$A$2:$A$143,A10,BIVE_SP!$G$2:$G$143)</f>
        <v>37685.199999999997</v>
      </c>
      <c r="D10" s="21">
        <f>SUMIF(BIVE_SP!$A$2:$A$143,A10,BIVE_SP!$H$2:$H$143)</f>
        <v>0</v>
      </c>
      <c r="E10" s="21">
        <f>+C10-D10</f>
        <v>37685.199999999997</v>
      </c>
      <c r="F10" s="37">
        <f>+E10</f>
        <v>37685.199999999997</v>
      </c>
      <c r="G10" s="19"/>
      <c r="H10" s="21">
        <f>VLOOKUP(A10,'SP2018'!$A$2:$F$124,6,FALSE)</f>
        <v>37685.199999999997</v>
      </c>
      <c r="I10" s="21">
        <f t="shared" si="0"/>
        <v>0</v>
      </c>
      <c r="J10" s="20" t="s">
        <v>3359</v>
      </c>
      <c r="K10" s="78" t="s">
        <v>1930</v>
      </c>
      <c r="L10" s="19"/>
      <c r="M10" s="19"/>
      <c r="N10" s="19"/>
      <c r="O10" s="19"/>
    </row>
    <row r="11" spans="1:15" hidden="1">
      <c r="A11" s="20">
        <v>30300003</v>
      </c>
      <c r="B11" s="20" t="s">
        <v>3364</v>
      </c>
      <c r="C11" s="21">
        <f>SUMIF(BIVE_SP!$A$2:$A$143,A11,BIVE_SP!$G$2:$G$143)</f>
        <v>0</v>
      </c>
      <c r="D11" s="21">
        <f>SUMIF(BIVE_SP!$A$2:$A$143,A11,BIVE_SP!$H$2:$H$143)</f>
        <v>37558.32</v>
      </c>
      <c r="E11" s="21">
        <f>+C11-D11</f>
        <v>-37558.32</v>
      </c>
      <c r="F11" s="37">
        <f>+E11</f>
        <v>-37558.32</v>
      </c>
      <c r="G11" s="19"/>
      <c r="H11" s="21">
        <f>VLOOKUP(A11,'SP2018'!$A$2:$F$124,6,FALSE)</f>
        <v>-37304.559999999998</v>
      </c>
      <c r="I11" s="21">
        <f t="shared" si="0"/>
        <v>-253.76000000000204</v>
      </c>
      <c r="J11" s="20" t="s">
        <v>3359</v>
      </c>
      <c r="K11" s="78" t="s">
        <v>1930</v>
      </c>
      <c r="L11" s="19"/>
      <c r="M11" s="19"/>
      <c r="N11" s="19"/>
      <c r="O11" s="19"/>
    </row>
    <row r="12" spans="1:15" hidden="1">
      <c r="A12" s="20"/>
      <c r="B12" s="20"/>
      <c r="C12" s="21"/>
      <c r="D12" s="19"/>
      <c r="E12" s="19"/>
      <c r="F12" s="19"/>
      <c r="G12" s="19"/>
      <c r="H12" s="19"/>
      <c r="I12" s="19"/>
      <c r="J12" s="20"/>
      <c r="K12" s="19"/>
      <c r="L12" s="19"/>
      <c r="M12" s="19"/>
      <c r="N12" s="19"/>
      <c r="O12" s="19"/>
    </row>
    <row r="13" spans="1:15" hidden="1">
      <c r="A13" s="20"/>
      <c r="B13" s="17" t="s">
        <v>3366</v>
      </c>
      <c r="C13" s="18">
        <f>SUM(C14:C19)</f>
        <v>650792.5</v>
      </c>
      <c r="D13" s="18">
        <f>SUM(D14:D19)</f>
        <v>599232.32999999996</v>
      </c>
      <c r="E13" s="18">
        <f>SUM(E14:E19)</f>
        <v>51560.170000000013</v>
      </c>
      <c r="F13" s="18">
        <f>SUM(F14:F19)</f>
        <v>51560.170000000013</v>
      </c>
      <c r="G13" s="19"/>
      <c r="H13" s="18">
        <f>SUM(H14:H19)</f>
        <v>37979.460000000021</v>
      </c>
      <c r="I13" s="18">
        <f t="shared" si="0"/>
        <v>13580.709999999992</v>
      </c>
      <c r="J13" s="20"/>
      <c r="K13" s="19"/>
      <c r="L13" s="19"/>
      <c r="M13" s="19"/>
      <c r="N13" s="19"/>
      <c r="O13" s="19"/>
    </row>
    <row r="14" spans="1:15" hidden="1">
      <c r="A14" s="20">
        <v>30500000</v>
      </c>
      <c r="B14" s="20" t="s">
        <v>3367</v>
      </c>
      <c r="C14" s="21">
        <f>SUMIF(BIVE_SP!$A$2:$A$143,A14,BIVE_SP!$G$2:$G$143)</f>
        <v>8300</v>
      </c>
      <c r="D14" s="21">
        <f>SUMIF(BIVE_SP!$A$2:$A$143,A14,BIVE_SP!$H$2:$H$143)</f>
        <v>0</v>
      </c>
      <c r="E14" s="21">
        <f t="shared" ref="E14:E19" si="1">+C14-D14</f>
        <v>8300</v>
      </c>
      <c r="F14" s="37">
        <f t="shared" ref="F14:F19" si="2">+E14</f>
        <v>8300</v>
      </c>
      <c r="G14" s="19"/>
      <c r="H14" s="21">
        <f>VLOOKUP(A14,'SP2018'!$A$2:$F$124,6,FALSE)</f>
        <v>8300</v>
      </c>
      <c r="I14" s="21">
        <f t="shared" si="0"/>
        <v>0</v>
      </c>
      <c r="J14" s="20" t="s">
        <v>3365</v>
      </c>
      <c r="K14" s="78" t="s">
        <v>1930</v>
      </c>
      <c r="L14" s="19"/>
      <c r="M14" s="19"/>
      <c r="N14" s="19"/>
      <c r="O14" s="19"/>
    </row>
    <row r="15" spans="1:15" hidden="1">
      <c r="A15" s="20">
        <v>30500001</v>
      </c>
      <c r="B15" s="20" t="s">
        <v>3368</v>
      </c>
      <c r="C15" s="21">
        <f>SUMIF(BIVE_SP!$A$2:$A$143,A15,BIVE_SP!$G$2:$G$143)</f>
        <v>0</v>
      </c>
      <c r="D15" s="21">
        <f>SUMIF(BIVE_SP!$A$2:$A$143,A15,BIVE_SP!$H$2:$H$143)</f>
        <v>8300</v>
      </c>
      <c r="E15" s="21">
        <f t="shared" si="1"/>
        <v>-8300</v>
      </c>
      <c r="F15" s="37">
        <f t="shared" si="2"/>
        <v>-8300</v>
      </c>
      <c r="G15" s="19"/>
      <c r="H15" s="21">
        <f>VLOOKUP(A15,'SP2018'!$A$2:$F$124,6,FALSE)</f>
        <v>-8300</v>
      </c>
      <c r="I15" s="21">
        <f t="shared" si="0"/>
        <v>0</v>
      </c>
      <c r="J15" s="20" t="s">
        <v>3365</v>
      </c>
      <c r="K15" s="78" t="s">
        <v>1930</v>
      </c>
      <c r="L15" s="19"/>
      <c r="M15" s="19"/>
      <c r="N15" s="19"/>
      <c r="O15" s="19"/>
    </row>
    <row r="16" spans="1:15" hidden="1">
      <c r="A16" s="20">
        <v>30500002</v>
      </c>
      <c r="B16" s="20" t="s">
        <v>3369</v>
      </c>
      <c r="C16" s="21">
        <f>SUMIF(BIVE_SP!$A$2:$A$143,A16,BIVE_SP!$G$2:$G$143)</f>
        <v>372890.65</v>
      </c>
      <c r="D16" s="21">
        <f>SUMIF(BIVE_SP!$A$2:$A$143,A16,BIVE_SP!$H$2:$H$143)</f>
        <v>0</v>
      </c>
      <c r="E16" s="21">
        <f t="shared" si="1"/>
        <v>372890.65</v>
      </c>
      <c r="F16" s="37">
        <f t="shared" si="2"/>
        <v>372890.65</v>
      </c>
      <c r="G16" s="19"/>
      <c r="H16" s="21">
        <f>VLOOKUP(A16,'SP2018'!$A$2:$F$124,6,FALSE)</f>
        <v>372890.65</v>
      </c>
      <c r="I16" s="21">
        <f t="shared" si="0"/>
        <v>0</v>
      </c>
      <c r="J16" s="20" t="s">
        <v>3365</v>
      </c>
      <c r="K16" s="78" t="s">
        <v>1930</v>
      </c>
      <c r="L16" s="19"/>
      <c r="M16" s="19"/>
      <c r="N16" s="19"/>
      <c r="O16" s="19"/>
    </row>
    <row r="17" spans="1:15" hidden="1">
      <c r="A17" s="20">
        <v>30500003</v>
      </c>
      <c r="B17" s="20" t="s">
        <v>3370</v>
      </c>
      <c r="C17" s="21">
        <f>SUMIF(BIVE_SP!$A$2:$A$143,A17,BIVE_SP!$G$2:$G$143)</f>
        <v>0</v>
      </c>
      <c r="D17" s="21">
        <f>SUMIF(BIVE_SP!$A$2:$A$143,A17,BIVE_SP!$H$2:$H$143)</f>
        <v>346507.62</v>
      </c>
      <c r="E17" s="21">
        <f t="shared" si="1"/>
        <v>-346507.62</v>
      </c>
      <c r="F17" s="37">
        <f t="shared" si="2"/>
        <v>-346507.62</v>
      </c>
      <c r="G17" s="19"/>
      <c r="H17" s="21">
        <f>VLOOKUP(A17,'SP2018'!$A$2:$F$124,6,FALSE)</f>
        <v>-334911.19</v>
      </c>
      <c r="I17" s="21">
        <f t="shared" si="0"/>
        <v>-11596.429999999993</v>
      </c>
      <c r="J17" s="20" t="s">
        <v>3365</v>
      </c>
      <c r="K17" s="78" t="s">
        <v>1930</v>
      </c>
      <c r="L17" s="19"/>
      <c r="M17" s="19"/>
      <c r="N17" s="19"/>
      <c r="O17" s="19"/>
    </row>
    <row r="18" spans="1:15" hidden="1">
      <c r="A18" s="20">
        <v>30500004</v>
      </c>
      <c r="B18" s="20" t="s">
        <v>3371</v>
      </c>
      <c r="C18" s="21">
        <f>SUMIF(BIVE_SP!$A$2:$A$143,A18,BIVE_SP!$G$2:$G$143)</f>
        <v>269601.84999999998</v>
      </c>
      <c r="D18" s="21">
        <f>SUMIF(BIVE_SP!$A$2:$A$143,A18,BIVE_SP!$H$2:$H$143)</f>
        <v>0</v>
      </c>
      <c r="E18" s="21">
        <f t="shared" si="1"/>
        <v>269601.84999999998</v>
      </c>
      <c r="F18" s="37">
        <f t="shared" si="2"/>
        <v>269601.84999999998</v>
      </c>
      <c r="G18" s="19"/>
      <c r="H18" s="21">
        <f>VLOOKUP(A18,'SP2018'!$A$2:$F$124,6,FALSE)</f>
        <v>241627.25</v>
      </c>
      <c r="I18" s="21">
        <f t="shared" si="0"/>
        <v>27974.599999999977</v>
      </c>
      <c r="J18" s="20" t="s">
        <v>3365</v>
      </c>
      <c r="K18" s="78" t="s">
        <v>1930</v>
      </c>
      <c r="L18" s="19"/>
      <c r="M18" s="19"/>
      <c r="N18" s="19"/>
      <c r="O18" s="19"/>
    </row>
    <row r="19" spans="1:15" hidden="1">
      <c r="A19" s="20">
        <v>30500005</v>
      </c>
      <c r="B19" s="20" t="s">
        <v>3372</v>
      </c>
      <c r="C19" s="21">
        <f>SUMIF(BIVE_SP!$A$2:$A$143,A19,BIVE_SP!$G$2:$G$143)</f>
        <v>0</v>
      </c>
      <c r="D19" s="21">
        <f>SUMIF(BIVE_SP!$A$2:$A$143,A19,BIVE_SP!$H$2:$H$143)</f>
        <v>244424.71</v>
      </c>
      <c r="E19" s="21">
        <f t="shared" si="1"/>
        <v>-244424.71</v>
      </c>
      <c r="F19" s="37">
        <f t="shared" si="2"/>
        <v>-244424.71</v>
      </c>
      <c r="G19" s="19"/>
      <c r="H19" s="21">
        <f>VLOOKUP(A19,'SP2018'!$A$2:$F$124,6,FALSE)</f>
        <v>-241627.25</v>
      </c>
      <c r="I19" s="21">
        <f t="shared" si="0"/>
        <v>-2797.4599999999919</v>
      </c>
      <c r="J19" s="20" t="s">
        <v>3365</v>
      </c>
      <c r="K19" s="78" t="s">
        <v>1930</v>
      </c>
      <c r="L19" s="19"/>
      <c r="M19" s="19"/>
      <c r="N19" s="19"/>
      <c r="O19" s="19"/>
    </row>
    <row r="20" spans="1:15" hidden="1">
      <c r="A20" s="20"/>
      <c r="B20" s="20"/>
      <c r="C20" s="21"/>
      <c r="D20" s="19"/>
      <c r="E20" s="19"/>
      <c r="F20" s="19"/>
      <c r="G20" s="19"/>
      <c r="H20" s="19"/>
      <c r="I20" s="19"/>
      <c r="J20" s="20"/>
      <c r="K20" s="19"/>
      <c r="L20" s="19"/>
      <c r="M20" s="19"/>
      <c r="N20" s="19"/>
      <c r="O20" s="19"/>
    </row>
    <row r="21" spans="1:15" hidden="1">
      <c r="A21" s="20"/>
      <c r="B21" s="17" t="s">
        <v>3375</v>
      </c>
      <c r="C21" s="18">
        <f>+C22</f>
        <v>1077310.43</v>
      </c>
      <c r="D21" s="18">
        <f>+D22</f>
        <v>0</v>
      </c>
      <c r="E21" s="18">
        <f>+E22</f>
        <v>1077310.43</v>
      </c>
      <c r="F21" s="18">
        <f>+F22</f>
        <v>1077310.43</v>
      </c>
      <c r="G21" s="19"/>
      <c r="H21" s="18">
        <f>+H22</f>
        <v>1077310.43</v>
      </c>
      <c r="I21" s="18">
        <f t="shared" si="0"/>
        <v>0</v>
      </c>
      <c r="J21" s="20"/>
      <c r="K21" s="19"/>
      <c r="L21" s="19"/>
      <c r="M21" s="19"/>
      <c r="N21" s="19"/>
      <c r="O21" s="19"/>
    </row>
    <row r="22" spans="1:15" hidden="1">
      <c r="A22" s="20">
        <v>31101000</v>
      </c>
      <c r="B22" s="20" t="s">
        <v>3376</v>
      </c>
      <c r="C22" s="21">
        <f>SUMIF(BIVE_SP!$A$2:$A$143,A22,BIVE_SP!$G$2:$G$143)</f>
        <v>1077310.43</v>
      </c>
      <c r="D22" s="21">
        <f>SUMIF(BIVE_SP!$A$2:$A$143,A22,BIVE_SP!$H$2:$H$143)</f>
        <v>0</v>
      </c>
      <c r="E22" s="21">
        <f>+C22-D22</f>
        <v>1077310.43</v>
      </c>
      <c r="F22" s="37">
        <f>+E22</f>
        <v>1077310.43</v>
      </c>
      <c r="G22" s="19"/>
      <c r="H22" s="21">
        <f>VLOOKUP(A22,'SP2018'!$A$2:$F$124,6,FALSE)</f>
        <v>1077310.43</v>
      </c>
      <c r="I22" s="21">
        <f t="shared" si="0"/>
        <v>0</v>
      </c>
      <c r="J22" s="20" t="s">
        <v>3374</v>
      </c>
      <c r="K22" s="78" t="s">
        <v>1930</v>
      </c>
      <c r="L22" s="19"/>
      <c r="M22" s="19"/>
      <c r="N22" s="19"/>
      <c r="O22" s="19"/>
    </row>
    <row r="23" spans="1:15" hidden="1">
      <c r="A23" s="20"/>
      <c r="B23" s="20"/>
      <c r="C23" s="21"/>
      <c r="D23" s="19"/>
      <c r="E23" s="19"/>
      <c r="F23" s="19"/>
      <c r="G23" s="19"/>
      <c r="H23" s="19"/>
      <c r="I23" s="19"/>
      <c r="J23" s="20"/>
      <c r="K23" s="19"/>
      <c r="L23" s="19"/>
      <c r="M23" s="19"/>
      <c r="N23" s="19"/>
      <c r="O23" s="19"/>
    </row>
    <row r="24" spans="1:15" hidden="1">
      <c r="A24" s="20"/>
      <c r="B24" s="17" t="s">
        <v>3378</v>
      </c>
      <c r="C24" s="18">
        <f>SUM(C25:C26)</f>
        <v>230758.78</v>
      </c>
      <c r="D24" s="18">
        <f>SUM(D25:D26)</f>
        <v>71991.48</v>
      </c>
      <c r="E24" s="18">
        <f>SUM(E25:E26)</f>
        <v>158767.29999999999</v>
      </c>
      <c r="F24" s="18">
        <f>SUM(F25:F26)</f>
        <v>158767.29999999999</v>
      </c>
      <c r="G24" s="19"/>
      <c r="H24" s="18">
        <f>SUM(H25:H26)</f>
        <v>165690.06</v>
      </c>
      <c r="I24" s="18">
        <f t="shared" si="0"/>
        <v>-6922.7600000000093</v>
      </c>
      <c r="J24" s="20"/>
      <c r="K24" s="19"/>
      <c r="L24" s="19"/>
      <c r="M24" s="19"/>
      <c r="N24" s="19"/>
      <c r="O24" s="19"/>
    </row>
    <row r="25" spans="1:15" hidden="1">
      <c r="A25" s="20">
        <v>31202001</v>
      </c>
      <c r="B25" s="20" t="s">
        <v>3379</v>
      </c>
      <c r="C25" s="21">
        <f>SUMIF(BIVE_SP!$A$2:$A$143,A25,BIVE_SP!$G$2:$G$143)</f>
        <v>230758.78</v>
      </c>
      <c r="D25" s="21">
        <f>SUMIF(BIVE_SP!$A$2:$A$143,A25,BIVE_SP!$H$2:$H$143)</f>
        <v>0</v>
      </c>
      <c r="E25" s="21">
        <f>+C25-D25</f>
        <v>230758.78</v>
      </c>
      <c r="F25" s="37">
        <f>+E25</f>
        <v>230758.78</v>
      </c>
      <c r="G25" s="19"/>
      <c r="H25" s="21">
        <f>VLOOKUP(A25,'SP2018'!$A$2:$F$124,6,FALSE)</f>
        <v>230758.78</v>
      </c>
      <c r="I25" s="21">
        <f t="shared" si="0"/>
        <v>0</v>
      </c>
      <c r="J25" s="20" t="s">
        <v>3377</v>
      </c>
      <c r="K25" s="78" t="s">
        <v>1930</v>
      </c>
      <c r="L25" s="19"/>
      <c r="M25" s="19"/>
      <c r="N25" s="19"/>
      <c r="O25" s="19"/>
    </row>
    <row r="26" spans="1:15" hidden="1">
      <c r="A26" s="20">
        <v>31202002</v>
      </c>
      <c r="B26" s="20" t="s">
        <v>3380</v>
      </c>
      <c r="C26" s="21">
        <f>SUMIF(BIVE_SP!$A$2:$A$143,A26,BIVE_SP!$G$2:$G$143)</f>
        <v>0</v>
      </c>
      <c r="D26" s="21">
        <f>SUMIF(BIVE_SP!$A$2:$A$143,A26,BIVE_SP!$H$2:$H$143)</f>
        <v>71991.48</v>
      </c>
      <c r="E26" s="21">
        <f>+C26-D26</f>
        <v>-71991.48</v>
      </c>
      <c r="F26" s="37">
        <f>+E26</f>
        <v>-71991.48</v>
      </c>
      <c r="G26" s="19"/>
      <c r="H26" s="21">
        <f>VLOOKUP(A26,'SP2018'!$A$2:$F$124,6,FALSE)</f>
        <v>-65068.72</v>
      </c>
      <c r="I26" s="21">
        <f t="shared" si="0"/>
        <v>-6922.7599999999948</v>
      </c>
      <c r="J26" s="20" t="s">
        <v>3377</v>
      </c>
      <c r="K26" s="78" t="s">
        <v>1930</v>
      </c>
      <c r="L26" s="19"/>
      <c r="M26" s="19"/>
      <c r="N26" s="19"/>
      <c r="O26" s="19"/>
    </row>
    <row r="27" spans="1:15" hidden="1">
      <c r="A27" s="20"/>
      <c r="B27" s="20"/>
      <c r="C27" s="21"/>
      <c r="D27" s="19"/>
      <c r="E27" s="19"/>
      <c r="F27" s="19"/>
      <c r="G27" s="19"/>
      <c r="H27" s="19"/>
      <c r="I27" s="19"/>
      <c r="J27" s="20"/>
      <c r="K27" s="19"/>
      <c r="L27" s="19"/>
      <c r="M27" s="19"/>
      <c r="N27" s="19"/>
      <c r="O27" s="19"/>
    </row>
    <row r="28" spans="1:15" hidden="1">
      <c r="A28" s="20"/>
      <c r="B28" s="17" t="s">
        <v>3382</v>
      </c>
      <c r="C28" s="18">
        <f>SUM(C29:C32)</f>
        <v>187883.49</v>
      </c>
      <c r="D28" s="18">
        <f>SUM(D29:D32)</f>
        <v>104467.15000000001</v>
      </c>
      <c r="E28" s="18">
        <f>SUM(E29:E32)</f>
        <v>83416.339999999982</v>
      </c>
      <c r="F28" s="18">
        <f>SUM(F29:F32)</f>
        <v>83416.339999999982</v>
      </c>
      <c r="G28" s="19"/>
      <c r="H28" s="18">
        <f>SUM(H29:H32)</f>
        <v>102854.67000000001</v>
      </c>
      <c r="I28" s="18">
        <f t="shared" si="0"/>
        <v>-19438.330000000031</v>
      </c>
      <c r="J28" s="20"/>
      <c r="K28" s="19"/>
      <c r="L28" s="19"/>
      <c r="M28" s="19"/>
      <c r="N28" s="19"/>
      <c r="O28" s="19"/>
    </row>
    <row r="29" spans="1:15" hidden="1">
      <c r="A29" s="20">
        <v>31300000</v>
      </c>
      <c r="B29" s="20" t="s">
        <v>3383</v>
      </c>
      <c r="C29" s="21">
        <f>SUMIF(BIVE_SP!$A$2:$A$143,A29,BIVE_SP!$G$2:$G$143)</f>
        <v>164731.35999999999</v>
      </c>
      <c r="D29" s="21">
        <f>SUMIF(BIVE_SP!$A$2:$A$143,A29,BIVE_SP!$H$2:$H$143)</f>
        <v>0</v>
      </c>
      <c r="E29" s="21">
        <f>+C29-D29</f>
        <v>164731.35999999999</v>
      </c>
      <c r="F29" s="37">
        <f>+E29</f>
        <v>164731.35999999999</v>
      </c>
      <c r="G29" s="19"/>
      <c r="H29" s="21">
        <f>VLOOKUP(A29,'SP2018'!$A$2:$F$124,6,FALSE)</f>
        <v>158079.70000000001</v>
      </c>
      <c r="I29" s="21">
        <f t="shared" si="0"/>
        <v>6651.6599999999744</v>
      </c>
      <c r="J29" s="20" t="s">
        <v>3381</v>
      </c>
      <c r="K29" s="78" t="s">
        <v>1930</v>
      </c>
      <c r="L29" s="19"/>
      <c r="M29" s="19"/>
      <c r="N29" s="19"/>
      <c r="O29" s="19"/>
    </row>
    <row r="30" spans="1:15" hidden="1">
      <c r="A30" s="20">
        <v>31300001</v>
      </c>
      <c r="B30" s="20" t="s">
        <v>3384</v>
      </c>
      <c r="C30" s="21">
        <f>SUMIF(BIVE_SP!$A$2:$A$143,A30,BIVE_SP!$G$2:$G$143)</f>
        <v>0</v>
      </c>
      <c r="D30" s="21">
        <f>SUMIF(BIVE_SP!$A$2:$A$143,A30,BIVE_SP!$H$2:$H$143)</f>
        <v>87508.02</v>
      </c>
      <c r="E30" s="21">
        <f>+C30-D30</f>
        <v>-87508.02</v>
      </c>
      <c r="F30" s="37">
        <f>+E30</f>
        <v>-87508.02</v>
      </c>
      <c r="G30" s="19"/>
      <c r="H30" s="21">
        <f>VLOOKUP(A30,'SP2018'!$A$2:$F$124,6,FALSE)</f>
        <v>-56990.67</v>
      </c>
      <c r="I30" s="21">
        <f t="shared" si="0"/>
        <v>-30517.350000000006</v>
      </c>
      <c r="J30" s="20" t="s">
        <v>3381</v>
      </c>
      <c r="K30" s="78" t="s">
        <v>1930</v>
      </c>
      <c r="L30" s="19"/>
      <c r="M30" s="19"/>
      <c r="N30" s="19"/>
      <c r="O30" s="19"/>
    </row>
    <row r="31" spans="1:15" hidden="1">
      <c r="A31" s="20">
        <v>31300002</v>
      </c>
      <c r="B31" s="20" t="s">
        <v>3385</v>
      </c>
      <c r="C31" s="21">
        <f>SUMIF(BIVE_SP!$A$2:$A$143,A31,BIVE_SP!$G$2:$G$143)</f>
        <v>23152.13</v>
      </c>
      <c r="D31" s="21">
        <f>SUMIF(BIVE_SP!$A$2:$A$143,A31,BIVE_SP!$H$2:$H$143)</f>
        <v>0</v>
      </c>
      <c r="E31" s="21">
        <f>+C31-D31</f>
        <v>23152.13</v>
      </c>
      <c r="F31" s="37">
        <f>+E31</f>
        <v>23152.13</v>
      </c>
      <c r="G31" s="19"/>
      <c r="H31" s="21">
        <f>VLOOKUP(A31,'SP2018'!$A$2:$F$124,6,FALSE)</f>
        <v>19371.96</v>
      </c>
      <c r="I31" s="21">
        <f t="shared" si="0"/>
        <v>3780.1700000000019</v>
      </c>
      <c r="J31" s="20" t="s">
        <v>3381</v>
      </c>
      <c r="K31" s="78" t="s">
        <v>1930</v>
      </c>
      <c r="L31" s="19"/>
      <c r="M31" s="19"/>
      <c r="N31" s="19"/>
      <c r="O31" s="19"/>
    </row>
    <row r="32" spans="1:15" hidden="1">
      <c r="A32" s="20">
        <v>31300030</v>
      </c>
      <c r="B32" s="20" t="s">
        <v>3386</v>
      </c>
      <c r="C32" s="21">
        <f>SUMIF(BIVE_SP!$A$2:$A$143,A32,BIVE_SP!$G$2:$G$143)</f>
        <v>0</v>
      </c>
      <c r="D32" s="21">
        <f>SUMIF(BIVE_SP!$A$2:$A$143,A32,BIVE_SP!$H$2:$H$143)</f>
        <v>16959.13</v>
      </c>
      <c r="E32" s="21">
        <f>+C32-D32</f>
        <v>-16959.13</v>
      </c>
      <c r="F32" s="37">
        <f>+E32</f>
        <v>-16959.13</v>
      </c>
      <c r="G32" s="19"/>
      <c r="H32" s="21">
        <f>VLOOKUP(A32,'SP2018'!$A$2:$F$124,6,FALSE)</f>
        <v>-17606.32</v>
      </c>
      <c r="I32" s="21">
        <f t="shared" si="0"/>
        <v>647.18999999999869</v>
      </c>
      <c r="J32" s="20" t="s">
        <v>3381</v>
      </c>
      <c r="K32" s="78" t="s">
        <v>1930</v>
      </c>
      <c r="L32" s="19"/>
      <c r="M32" s="19"/>
      <c r="N32" s="19"/>
      <c r="O32" s="19"/>
    </row>
    <row r="33" spans="1:15" hidden="1">
      <c r="A33" s="20"/>
      <c r="B33" s="20"/>
      <c r="C33" s="21"/>
      <c r="D33" s="19"/>
      <c r="E33" s="19"/>
      <c r="F33" s="19"/>
      <c r="G33" s="19"/>
      <c r="H33" s="19"/>
      <c r="I33" s="19"/>
      <c r="J33" s="20"/>
      <c r="K33" s="19"/>
      <c r="L33" s="19"/>
      <c r="M33" s="19"/>
      <c r="N33" s="19"/>
      <c r="O33" s="19"/>
    </row>
    <row r="34" spans="1:15" hidden="1">
      <c r="A34" s="20"/>
      <c r="B34" s="17" t="s">
        <v>3388</v>
      </c>
      <c r="C34" s="18">
        <f>SUM(C35:C36)</f>
        <v>80161.929999999993</v>
      </c>
      <c r="D34" s="18">
        <f>SUM(D35:D36)</f>
        <v>77711.740000000005</v>
      </c>
      <c r="E34" s="18">
        <f>SUM(E35:E36)</f>
        <v>2450.1899999999878</v>
      </c>
      <c r="F34" s="18">
        <f>SUM(F35:F36)</f>
        <v>2450.1899999999878</v>
      </c>
      <c r="G34" s="19"/>
      <c r="H34" s="18">
        <f>SUM(H35:H36)</f>
        <v>10312.520000000004</v>
      </c>
      <c r="I34" s="18">
        <f t="shared" si="0"/>
        <v>-7862.3300000000163</v>
      </c>
      <c r="J34" s="20"/>
      <c r="K34" s="19"/>
      <c r="L34" s="19"/>
      <c r="M34" s="19"/>
      <c r="N34" s="19"/>
      <c r="O34" s="19"/>
    </row>
    <row r="35" spans="1:15" hidden="1">
      <c r="A35" s="20">
        <v>31400000</v>
      </c>
      <c r="B35" s="20" t="s">
        <v>3389</v>
      </c>
      <c r="C35" s="21">
        <f>SUMIF(BIVE_SP!$A$2:$A$143,A35,BIVE_SP!$G$2:$G$143)</f>
        <v>80161.929999999993</v>
      </c>
      <c r="D35" s="21">
        <f>SUMIF(BIVE_SP!$A$2:$A$143,A35,BIVE_SP!$H$2:$H$143)</f>
        <v>0</v>
      </c>
      <c r="E35" s="21">
        <f>+C35-D35</f>
        <v>80161.929999999993</v>
      </c>
      <c r="F35" s="37">
        <f>+E35</f>
        <v>80161.929999999993</v>
      </c>
      <c r="G35" s="19"/>
      <c r="H35" s="21">
        <f>VLOOKUP(A35,'SP2018'!$A$2:$F$124,6,FALSE)</f>
        <v>86580.11</v>
      </c>
      <c r="I35" s="21">
        <f t="shared" si="0"/>
        <v>-6418.1800000000076</v>
      </c>
      <c r="J35" s="20" t="s">
        <v>3387</v>
      </c>
      <c r="K35" s="78" t="s">
        <v>1930</v>
      </c>
      <c r="L35" s="19"/>
      <c r="M35" s="19"/>
      <c r="N35" s="19"/>
      <c r="O35" s="19"/>
    </row>
    <row r="36" spans="1:15" hidden="1">
      <c r="A36" s="20">
        <v>31400001</v>
      </c>
      <c r="B36" s="20" t="s">
        <v>3390</v>
      </c>
      <c r="C36" s="21">
        <f>SUMIF(BIVE_SP!$A$2:$A$143,A36,BIVE_SP!$G$2:$G$143)</f>
        <v>0</v>
      </c>
      <c r="D36" s="21">
        <f>SUMIF(BIVE_SP!$A$2:$A$143,A36,BIVE_SP!$H$2:$H$143)</f>
        <v>77711.740000000005</v>
      </c>
      <c r="E36" s="21">
        <f>+C36-D36</f>
        <v>-77711.740000000005</v>
      </c>
      <c r="F36" s="37">
        <f>+E36</f>
        <v>-77711.740000000005</v>
      </c>
      <c r="G36" s="19"/>
      <c r="H36" s="21">
        <f>VLOOKUP(A36,'SP2018'!$A$2:$F$124,6,FALSE)</f>
        <v>-76267.59</v>
      </c>
      <c r="I36" s="21">
        <f t="shared" si="0"/>
        <v>-1444.1500000000087</v>
      </c>
      <c r="J36" s="20" t="s">
        <v>3387</v>
      </c>
      <c r="K36" s="78" t="s">
        <v>1930</v>
      </c>
      <c r="L36" s="19"/>
      <c r="M36" s="19"/>
      <c r="N36" s="19"/>
      <c r="O36" s="19"/>
    </row>
    <row r="37" spans="1:15" hidden="1">
      <c r="A37" s="20"/>
      <c r="B37" s="20"/>
      <c r="C37" s="21"/>
      <c r="D37" s="19"/>
      <c r="E37" s="19"/>
      <c r="F37" s="19"/>
      <c r="G37" s="19"/>
      <c r="H37" s="19"/>
      <c r="I37" s="19"/>
      <c r="J37" s="20"/>
      <c r="K37" s="19"/>
      <c r="L37" s="19"/>
      <c r="M37" s="19"/>
      <c r="N37" s="19"/>
      <c r="O37" s="19"/>
    </row>
    <row r="38" spans="1:15" hidden="1">
      <c r="A38" s="20"/>
      <c r="B38" s="17" t="s">
        <v>3392</v>
      </c>
      <c r="C38" s="18">
        <f>SUM(C39:C44)</f>
        <v>883313.32000000007</v>
      </c>
      <c r="D38" s="18">
        <f>SUM(D39:D44)</f>
        <v>728654.55999999994</v>
      </c>
      <c r="E38" s="18">
        <f>SUM(E39:E44)</f>
        <v>154658.75999999998</v>
      </c>
      <c r="F38" s="18">
        <f>SUM(F39:F44)</f>
        <v>154658.75999999998</v>
      </c>
      <c r="G38" s="19"/>
      <c r="H38" s="18">
        <f>SUM(H39:H44)</f>
        <v>142594.61999999994</v>
      </c>
      <c r="I38" s="18">
        <f t="shared" si="0"/>
        <v>12064.140000000043</v>
      </c>
      <c r="J38" s="20"/>
      <c r="K38" s="19"/>
      <c r="L38" s="19"/>
      <c r="M38" s="19"/>
      <c r="N38" s="19"/>
      <c r="O38" s="19"/>
    </row>
    <row r="39" spans="1:15" hidden="1">
      <c r="A39" s="20">
        <v>31500000</v>
      </c>
      <c r="B39" s="20" t="s">
        <v>3393</v>
      </c>
      <c r="C39" s="21">
        <f>SUMIF(BIVE_SP!$A$2:$A$143,A39,BIVE_SP!$G$2:$G$143)</f>
        <v>522759.32</v>
      </c>
      <c r="D39" s="21">
        <f>SUMIF(BIVE_SP!$A$2:$A$143,A39,BIVE_SP!$H$2:$H$143)</f>
        <v>0</v>
      </c>
      <c r="E39" s="21">
        <f t="shared" ref="E39:E44" si="3">+C39-D39</f>
        <v>522759.32</v>
      </c>
      <c r="F39" s="37">
        <f t="shared" ref="F39:F44" si="4">+E39</f>
        <v>522759.32</v>
      </c>
      <c r="G39" s="19"/>
      <c r="H39" s="21">
        <f>VLOOKUP(A39,'SP2018'!$A$2:$F$124,6,FALSE)</f>
        <v>475542.27</v>
      </c>
      <c r="I39" s="21">
        <f t="shared" si="0"/>
        <v>47217.049999999988</v>
      </c>
      <c r="J39" s="20" t="s">
        <v>3391</v>
      </c>
      <c r="K39" s="78" t="s">
        <v>1930</v>
      </c>
      <c r="L39" s="19"/>
      <c r="M39" s="19"/>
      <c r="N39" s="19"/>
      <c r="O39" s="19"/>
    </row>
    <row r="40" spans="1:15" hidden="1">
      <c r="A40" s="20">
        <v>31500001</v>
      </c>
      <c r="B40" s="20" t="s">
        <v>3394</v>
      </c>
      <c r="C40" s="21">
        <f>SUMIF(BIVE_SP!$A$2:$A$143,A40,BIVE_SP!$G$2:$G$143)</f>
        <v>0</v>
      </c>
      <c r="D40" s="21">
        <f>SUMIF(BIVE_SP!$A$2:$A$143,A40,BIVE_SP!$H$2:$H$143)</f>
        <v>396288.64</v>
      </c>
      <c r="E40" s="21">
        <f t="shared" si="3"/>
        <v>-396288.64</v>
      </c>
      <c r="F40" s="37">
        <f t="shared" si="4"/>
        <v>-396288.64</v>
      </c>
      <c r="G40" s="19"/>
      <c r="H40" s="21">
        <f>VLOOKUP(A40,'SP2018'!$A$2:$F$124,6,FALSE)</f>
        <v>-363106.39</v>
      </c>
      <c r="I40" s="21">
        <f t="shared" si="0"/>
        <v>-33182.25</v>
      </c>
      <c r="J40" s="20" t="s">
        <v>3391</v>
      </c>
      <c r="K40" s="78" t="s">
        <v>1930</v>
      </c>
      <c r="L40" s="19"/>
      <c r="M40" s="19"/>
      <c r="N40" s="19"/>
      <c r="O40" s="19"/>
    </row>
    <row r="41" spans="1:15" hidden="1">
      <c r="A41" s="20">
        <v>31500002</v>
      </c>
      <c r="B41" s="20" t="s">
        <v>3395</v>
      </c>
      <c r="C41" s="21">
        <f>SUMIF(BIVE_SP!$A$2:$A$143,A41,BIVE_SP!$G$2:$G$143)</f>
        <v>80600.86</v>
      </c>
      <c r="D41" s="21">
        <f>SUMIF(BIVE_SP!$A$2:$A$143,A41,BIVE_SP!$H$2:$H$143)</f>
        <v>0</v>
      </c>
      <c r="E41" s="21">
        <f t="shared" si="3"/>
        <v>80600.86</v>
      </c>
      <c r="F41" s="37">
        <f t="shared" si="4"/>
        <v>80600.86</v>
      </c>
      <c r="G41" s="19"/>
      <c r="H41" s="21">
        <f>VLOOKUP(A41,'SP2018'!$A$2:$F$124,6,FALSE)</f>
        <v>80600.86</v>
      </c>
      <c r="I41" s="21">
        <f t="shared" si="0"/>
        <v>0</v>
      </c>
      <c r="J41" s="20" t="s">
        <v>3391</v>
      </c>
      <c r="K41" s="78" t="s">
        <v>1930</v>
      </c>
      <c r="L41" s="19"/>
      <c r="M41" s="19"/>
      <c r="N41" s="19"/>
      <c r="O41" s="19"/>
    </row>
    <row r="42" spans="1:15" hidden="1">
      <c r="A42" s="20">
        <v>31500003</v>
      </c>
      <c r="B42" s="20" t="s">
        <v>3396</v>
      </c>
      <c r="C42" s="21">
        <f>SUMIF(BIVE_SP!$A$2:$A$143,A42,BIVE_SP!$G$2:$G$143)</f>
        <v>0</v>
      </c>
      <c r="D42" s="21">
        <f>SUMIF(BIVE_SP!$A$2:$A$143,A42,BIVE_SP!$H$2:$H$143)</f>
        <v>76682.34</v>
      </c>
      <c r="E42" s="21">
        <f t="shared" si="3"/>
        <v>-76682.34</v>
      </c>
      <c r="F42" s="37">
        <f t="shared" si="4"/>
        <v>-76682.34</v>
      </c>
      <c r="G42" s="19"/>
      <c r="H42" s="21">
        <f>VLOOKUP(A42,'SP2018'!$A$2:$F$124,6,FALSE)</f>
        <v>-73473.09</v>
      </c>
      <c r="I42" s="21">
        <f t="shared" si="0"/>
        <v>-3209.25</v>
      </c>
      <c r="J42" s="20" t="s">
        <v>3391</v>
      </c>
      <c r="K42" s="78" t="s">
        <v>1930</v>
      </c>
      <c r="L42" s="19"/>
      <c r="M42" s="19"/>
      <c r="N42" s="19"/>
      <c r="O42" s="19"/>
    </row>
    <row r="43" spans="1:15" hidden="1">
      <c r="A43" s="20">
        <v>31500004</v>
      </c>
      <c r="B43" s="20" t="s">
        <v>3397</v>
      </c>
      <c r="C43" s="21">
        <f>SUMIF(BIVE_SP!$A$2:$A$143,A43,BIVE_SP!$G$2:$G$143)</f>
        <v>279953.14</v>
      </c>
      <c r="D43" s="21">
        <f>SUMIF(BIVE_SP!$A$2:$A$143,A43,BIVE_SP!$H$2:$H$143)</f>
        <v>0</v>
      </c>
      <c r="E43" s="21">
        <f t="shared" si="3"/>
        <v>279953.14</v>
      </c>
      <c r="F43" s="37">
        <f t="shared" si="4"/>
        <v>279953.14</v>
      </c>
      <c r="G43" s="19"/>
      <c r="H43" s="21">
        <f>VLOOKUP(A43,'SP2018'!$A$2:$F$124,6,FALSE)</f>
        <v>268331.42</v>
      </c>
      <c r="I43" s="21">
        <f t="shared" si="0"/>
        <v>11621.72000000003</v>
      </c>
      <c r="J43" s="20" t="s">
        <v>3391</v>
      </c>
      <c r="K43" s="78" t="s">
        <v>1930</v>
      </c>
      <c r="L43" s="19"/>
      <c r="M43" s="19"/>
      <c r="N43" s="19"/>
      <c r="O43" s="19"/>
    </row>
    <row r="44" spans="1:15" hidden="1">
      <c r="A44" s="20">
        <v>31500005</v>
      </c>
      <c r="B44" s="20" t="s">
        <v>3398</v>
      </c>
      <c r="C44" s="21">
        <f>SUMIF(BIVE_SP!$A$2:$A$143,A44,BIVE_SP!$G$2:$G$143)</f>
        <v>0</v>
      </c>
      <c r="D44" s="21">
        <f>SUMIF(BIVE_SP!$A$2:$A$143,A44,BIVE_SP!$H$2:$H$143)</f>
        <v>255683.58</v>
      </c>
      <c r="E44" s="21">
        <f t="shared" si="3"/>
        <v>-255683.58</v>
      </c>
      <c r="F44" s="37">
        <f t="shared" si="4"/>
        <v>-255683.58</v>
      </c>
      <c r="G44" s="19"/>
      <c r="H44" s="21">
        <f>VLOOKUP(A44,'SP2018'!$A$2:$F$124,6,FALSE)</f>
        <v>-245300.45</v>
      </c>
      <c r="I44" s="21">
        <f t="shared" si="0"/>
        <v>-10383.129999999976</v>
      </c>
      <c r="J44" s="20" t="s">
        <v>3391</v>
      </c>
      <c r="K44" s="78" t="s">
        <v>1930</v>
      </c>
      <c r="L44" s="19"/>
      <c r="M44" s="19"/>
      <c r="N44" s="19"/>
      <c r="O44" s="19"/>
    </row>
    <row r="45" spans="1:15" hidden="1">
      <c r="A45" s="20"/>
      <c r="B45" s="20"/>
      <c r="C45" s="21"/>
      <c r="D45" s="19"/>
      <c r="E45" s="19"/>
      <c r="F45" s="19"/>
      <c r="G45" s="19"/>
      <c r="H45" s="19"/>
      <c r="I45" s="19"/>
      <c r="J45" s="20"/>
      <c r="K45" s="19"/>
      <c r="L45" s="19"/>
      <c r="M45" s="19"/>
      <c r="N45" s="19"/>
      <c r="O45" s="19"/>
    </row>
    <row r="46" spans="1:15" hidden="1">
      <c r="A46" s="20"/>
      <c r="B46" s="17" t="s">
        <v>3400</v>
      </c>
      <c r="C46" s="18">
        <f>SUM(C47:C50)</f>
        <v>486083.20999999996</v>
      </c>
      <c r="D46" s="18">
        <f>SUM(D47:D50)</f>
        <v>486083.20999999996</v>
      </c>
      <c r="E46" s="18">
        <f>SUM(E47:E50)</f>
        <v>0</v>
      </c>
      <c r="F46" s="18">
        <f>SUM(F47:F50)</f>
        <v>0</v>
      </c>
      <c r="G46" s="19"/>
      <c r="H46" s="18">
        <f>SUM(H47:H50)</f>
        <v>0</v>
      </c>
      <c r="I46" s="18">
        <f t="shared" si="0"/>
        <v>0</v>
      </c>
      <c r="J46" s="20"/>
      <c r="K46" s="19"/>
      <c r="L46" s="19"/>
      <c r="M46" s="19"/>
      <c r="N46" s="19"/>
      <c r="O46" s="19"/>
    </row>
    <row r="47" spans="1:15" hidden="1">
      <c r="A47" s="20">
        <v>31600000</v>
      </c>
      <c r="B47" s="20" t="s">
        <v>3401</v>
      </c>
      <c r="C47" s="21">
        <f>SUMIF(BIVE_SP!$A$2:$A$143,A47,BIVE_SP!$G$2:$G$143)</f>
        <v>197187.48</v>
      </c>
      <c r="D47" s="21">
        <f>SUMIF(BIVE_SP!$A$2:$A$143,A47,BIVE_SP!$H$2:$H$143)</f>
        <v>0</v>
      </c>
      <c r="E47" s="21">
        <f>+C47-D47</f>
        <v>197187.48</v>
      </c>
      <c r="F47" s="37">
        <f>+E47</f>
        <v>197187.48</v>
      </c>
      <c r="G47" s="19"/>
      <c r="H47" s="21">
        <f>VLOOKUP(A47,'SP2018'!$A$2:$F$124,6,FALSE)</f>
        <v>197187.48</v>
      </c>
      <c r="I47" s="21">
        <f t="shared" si="0"/>
        <v>0</v>
      </c>
      <c r="J47" s="20" t="s">
        <v>3399</v>
      </c>
      <c r="K47" s="78" t="s">
        <v>1930</v>
      </c>
      <c r="L47" s="19"/>
      <c r="M47" s="19"/>
      <c r="N47" s="19"/>
      <c r="O47" s="19"/>
    </row>
    <row r="48" spans="1:15" hidden="1">
      <c r="A48" s="20">
        <v>31600001</v>
      </c>
      <c r="B48" s="20" t="s">
        <v>3402</v>
      </c>
      <c r="C48" s="21">
        <f>SUMIF(BIVE_SP!$A$2:$A$143,A48,BIVE_SP!$G$2:$G$143)</f>
        <v>0</v>
      </c>
      <c r="D48" s="21">
        <f>SUMIF(BIVE_SP!$A$2:$A$143,A48,BIVE_SP!$H$2:$H$143)</f>
        <v>197187.48</v>
      </c>
      <c r="E48" s="21">
        <f>+C48-D48</f>
        <v>-197187.48</v>
      </c>
      <c r="F48" s="37">
        <f>+E48</f>
        <v>-197187.48</v>
      </c>
      <c r="G48" s="19"/>
      <c r="H48" s="21">
        <f>VLOOKUP(A48,'SP2018'!$A$2:$F$124,6,FALSE)</f>
        <v>-197187.48</v>
      </c>
      <c r="I48" s="21">
        <f t="shared" si="0"/>
        <v>0</v>
      </c>
      <c r="J48" s="20" t="s">
        <v>3399</v>
      </c>
      <c r="K48" s="78" t="s">
        <v>1930</v>
      </c>
      <c r="L48" s="19"/>
      <c r="M48" s="19"/>
      <c r="N48" s="19"/>
      <c r="O48" s="19"/>
    </row>
    <row r="49" spans="1:15" hidden="1">
      <c r="A49" s="20">
        <v>31600002</v>
      </c>
      <c r="B49" s="20" t="s">
        <v>3403</v>
      </c>
      <c r="C49" s="21">
        <f>SUMIF(BIVE_SP!$A$2:$A$143,A49,BIVE_SP!$G$2:$G$143)</f>
        <v>288895.73</v>
      </c>
      <c r="D49" s="21">
        <f>SUMIF(BIVE_SP!$A$2:$A$143,A49,BIVE_SP!$H$2:$H$143)</f>
        <v>0</v>
      </c>
      <c r="E49" s="21">
        <f>+C49-D49</f>
        <v>288895.73</v>
      </c>
      <c r="F49" s="37">
        <f>+E49</f>
        <v>288895.73</v>
      </c>
      <c r="G49" s="19"/>
      <c r="H49" s="21">
        <f>VLOOKUP(A49,'SP2018'!$A$2:$F$124,6,FALSE)</f>
        <v>288895.73</v>
      </c>
      <c r="I49" s="21">
        <f t="shared" si="0"/>
        <v>0</v>
      </c>
      <c r="J49" s="20" t="s">
        <v>3399</v>
      </c>
      <c r="K49" s="78" t="s">
        <v>1930</v>
      </c>
      <c r="L49" s="19"/>
      <c r="M49" s="19"/>
      <c r="N49" s="19"/>
      <c r="O49" s="19"/>
    </row>
    <row r="50" spans="1:15" hidden="1">
      <c r="A50" s="20">
        <v>31600003</v>
      </c>
      <c r="B50" s="20" t="s">
        <v>3404</v>
      </c>
      <c r="C50" s="21">
        <f>SUMIF(BIVE_SP!$A$2:$A$143,A50,BIVE_SP!$G$2:$G$143)</f>
        <v>0</v>
      </c>
      <c r="D50" s="21">
        <f>SUMIF(BIVE_SP!$A$2:$A$143,A50,BIVE_SP!$H$2:$H$143)</f>
        <v>288895.73</v>
      </c>
      <c r="E50" s="21">
        <f>+C50-D50</f>
        <v>-288895.73</v>
      </c>
      <c r="F50" s="37">
        <f>+E50</f>
        <v>-288895.73</v>
      </c>
      <c r="G50" s="19"/>
      <c r="H50" s="21">
        <f>VLOOKUP(A50,'SP2018'!$A$2:$F$124,6,FALSE)</f>
        <v>-288895.73</v>
      </c>
      <c r="I50" s="21">
        <f t="shared" si="0"/>
        <v>0</v>
      </c>
      <c r="J50" s="20" t="s">
        <v>3399</v>
      </c>
      <c r="K50" s="78" t="s">
        <v>1930</v>
      </c>
      <c r="L50" s="19"/>
      <c r="M50" s="19"/>
      <c r="N50" s="19"/>
      <c r="O50" s="19"/>
    </row>
    <row r="51" spans="1:15" hidden="1">
      <c r="A51" s="20"/>
      <c r="B51" s="20"/>
      <c r="C51" s="21"/>
      <c r="D51" s="19"/>
      <c r="E51" s="19"/>
      <c r="F51" s="19"/>
      <c r="G51" s="19"/>
      <c r="H51" s="19"/>
      <c r="I51" s="19"/>
      <c r="J51" s="20"/>
      <c r="K51" s="19"/>
      <c r="L51" s="19"/>
      <c r="M51" s="19"/>
      <c r="N51" s="19"/>
      <c r="O51" s="19"/>
    </row>
    <row r="52" spans="1:15" hidden="1">
      <c r="A52" s="20"/>
      <c r="B52" s="17" t="s">
        <v>3406</v>
      </c>
      <c r="C52" s="18">
        <f>SUM(C53:C54)</f>
        <v>95029.119999999995</v>
      </c>
      <c r="D52" s="18">
        <f>SUM(D53:D54)</f>
        <v>93835.33</v>
      </c>
      <c r="E52" s="18">
        <f>SUM(E53:E54)</f>
        <v>1193.7899999999936</v>
      </c>
      <c r="F52" s="18">
        <f>SUM(F53:F54)</f>
        <v>1193.7899999999936</v>
      </c>
      <c r="G52" s="19"/>
      <c r="H52" s="18">
        <f>SUM(H53:H54)</f>
        <v>0</v>
      </c>
      <c r="I52" s="18">
        <f t="shared" si="0"/>
        <v>1193.7899999999936</v>
      </c>
      <c r="J52" s="20"/>
      <c r="K52" s="19"/>
      <c r="L52" s="19"/>
      <c r="M52" s="19"/>
      <c r="N52" s="19"/>
      <c r="O52" s="19"/>
    </row>
    <row r="53" spans="1:15" hidden="1">
      <c r="A53" s="20">
        <v>31800000</v>
      </c>
      <c r="B53" s="20" t="s">
        <v>3407</v>
      </c>
      <c r="C53" s="21">
        <f>SUMIF(BIVE_SP!$A$2:$A$143,A53,BIVE_SP!$G$2:$G$143)</f>
        <v>95029.119999999995</v>
      </c>
      <c r="D53" s="21">
        <f>SUMIF(BIVE_SP!$A$2:$A$143,A53,BIVE_SP!$H$2:$H$143)</f>
        <v>0</v>
      </c>
      <c r="E53" s="21">
        <f>+C53-D53</f>
        <v>95029.119999999995</v>
      </c>
      <c r="F53" s="37">
        <f>+E53</f>
        <v>95029.119999999995</v>
      </c>
      <c r="G53" s="19"/>
      <c r="H53" s="21">
        <f>VLOOKUP(A53,'SP2018'!$A$2:$F$124,6,FALSE)</f>
        <v>93702.69</v>
      </c>
      <c r="I53" s="21">
        <f t="shared" si="0"/>
        <v>1326.429999999993</v>
      </c>
      <c r="J53" s="20" t="s">
        <v>3405</v>
      </c>
      <c r="K53" s="78" t="s">
        <v>1930</v>
      </c>
      <c r="L53" s="19"/>
      <c r="M53" s="19"/>
      <c r="N53" s="19"/>
      <c r="O53" s="19"/>
    </row>
    <row r="54" spans="1:15" hidden="1">
      <c r="A54" s="20">
        <v>31800001</v>
      </c>
      <c r="B54" s="20" t="s">
        <v>3408</v>
      </c>
      <c r="C54" s="21">
        <f>SUMIF(BIVE_SP!$A$2:$A$143,A54,BIVE_SP!$G$2:$G$143)</f>
        <v>0</v>
      </c>
      <c r="D54" s="21">
        <f>SUMIF(BIVE_SP!$A$2:$A$143,A54,BIVE_SP!$H$2:$H$143)</f>
        <v>93835.33</v>
      </c>
      <c r="E54" s="21">
        <f>+C54-D54</f>
        <v>-93835.33</v>
      </c>
      <c r="F54" s="37">
        <f>+E54</f>
        <v>-93835.33</v>
      </c>
      <c r="G54" s="19"/>
      <c r="H54" s="21">
        <f>VLOOKUP(A54,'SP2018'!$A$2:$F$124,6,FALSE)</f>
        <v>-93702.69</v>
      </c>
      <c r="I54" s="21">
        <f t="shared" si="0"/>
        <v>-132.63999999999942</v>
      </c>
      <c r="J54" s="20" t="s">
        <v>3405</v>
      </c>
      <c r="K54" s="78" t="s">
        <v>1930</v>
      </c>
      <c r="L54" s="19"/>
      <c r="M54" s="19"/>
      <c r="N54" s="19"/>
      <c r="O54" s="19"/>
    </row>
    <row r="55" spans="1:15" hidden="1">
      <c r="A55" s="20"/>
      <c r="B55" s="20"/>
      <c r="C55" s="21"/>
      <c r="D55" s="19"/>
      <c r="E55" s="19"/>
      <c r="F55" s="19"/>
      <c r="G55" s="19"/>
      <c r="H55" s="19"/>
      <c r="I55" s="19"/>
      <c r="J55" s="20"/>
      <c r="K55" s="19"/>
      <c r="L55" s="19"/>
      <c r="M55" s="19"/>
      <c r="N55" s="19"/>
      <c r="O55" s="19"/>
    </row>
    <row r="56" spans="1:15" hidden="1">
      <c r="A56" s="20"/>
      <c r="B56" s="17" t="s">
        <v>3410</v>
      </c>
      <c r="C56" s="18">
        <f>+C57</f>
        <v>6394.35</v>
      </c>
      <c r="D56" s="18">
        <f>+D57</f>
        <v>0</v>
      </c>
      <c r="E56" s="18">
        <f>+E57</f>
        <v>6394.35</v>
      </c>
      <c r="F56" s="18">
        <f>+F57</f>
        <v>6394.35</v>
      </c>
      <c r="G56" s="19"/>
      <c r="H56" s="18">
        <f>+H57</f>
        <v>6394.35</v>
      </c>
      <c r="I56" s="18">
        <f t="shared" si="0"/>
        <v>0</v>
      </c>
      <c r="J56" s="20"/>
      <c r="K56" s="19"/>
      <c r="L56" s="19"/>
      <c r="M56" s="19"/>
      <c r="N56" s="19"/>
      <c r="O56" s="19"/>
    </row>
    <row r="57" spans="1:15" hidden="1">
      <c r="A57" s="20">
        <v>31900000</v>
      </c>
      <c r="B57" s="20" t="s">
        <v>3411</v>
      </c>
      <c r="C57" s="21">
        <f>SUMIF(BIVE_SP!$A$2:$A$143,A57,BIVE_SP!$G$2:$G$143)</f>
        <v>6394.35</v>
      </c>
      <c r="D57" s="21">
        <f>SUMIF(BIVE_SP!$A$2:$A$143,A57,BIVE_SP!$H$2:$H$143)</f>
        <v>0</v>
      </c>
      <c r="E57" s="21">
        <f>+C57-D57</f>
        <v>6394.35</v>
      </c>
      <c r="F57" s="37">
        <f>+E57</f>
        <v>6394.35</v>
      </c>
      <c r="G57" s="19"/>
      <c r="H57" s="21">
        <f>VLOOKUP(A57,'SP2018'!$A$2:$F$124,6,FALSE)</f>
        <v>6394.35</v>
      </c>
      <c r="I57" s="21">
        <f t="shared" si="0"/>
        <v>0</v>
      </c>
      <c r="J57" s="20" t="s">
        <v>3409</v>
      </c>
      <c r="K57" s="78" t="s">
        <v>1930</v>
      </c>
      <c r="L57" s="19"/>
      <c r="M57" s="19"/>
      <c r="N57" s="19"/>
      <c r="O57" s="19"/>
    </row>
    <row r="58" spans="1:15" hidden="1">
      <c r="A58" s="20"/>
      <c r="B58" s="20"/>
      <c r="C58" s="21"/>
      <c r="D58" s="19"/>
      <c r="E58" s="19"/>
      <c r="F58" s="19"/>
      <c r="G58" s="19"/>
      <c r="H58" s="19"/>
      <c r="I58" s="19"/>
      <c r="J58" s="20"/>
      <c r="K58" s="19"/>
      <c r="L58" s="19"/>
      <c r="M58" s="19"/>
      <c r="N58" s="19"/>
      <c r="O58" s="19"/>
    </row>
    <row r="59" spans="1:15" hidden="1">
      <c r="A59" s="20"/>
      <c r="B59" s="17" t="s">
        <v>3414</v>
      </c>
      <c r="C59" s="18">
        <f>+C60</f>
        <v>4953.1499999999996</v>
      </c>
      <c r="D59" s="18">
        <f>+D60</f>
        <v>0</v>
      </c>
      <c r="E59" s="18">
        <f>+E60</f>
        <v>4953.1499999999996</v>
      </c>
      <c r="F59" s="18">
        <f>+F60</f>
        <v>4953.1499999999996</v>
      </c>
      <c r="G59" s="19"/>
      <c r="H59" s="18">
        <f>+H60</f>
        <v>4953.1499999999996</v>
      </c>
      <c r="I59" s="18">
        <f t="shared" si="0"/>
        <v>0</v>
      </c>
      <c r="J59" s="20"/>
      <c r="K59" s="19"/>
      <c r="L59" s="19"/>
      <c r="M59" s="19"/>
      <c r="N59" s="19"/>
      <c r="O59" s="19"/>
    </row>
    <row r="60" spans="1:15" hidden="1">
      <c r="A60" s="20">
        <v>32201000</v>
      </c>
      <c r="B60" s="20" t="s">
        <v>3415</v>
      </c>
      <c r="C60" s="21">
        <f>SUMIF(BIVE_SP!$A$2:$A$143,A60,BIVE_SP!$G$2:$G$143)</f>
        <v>4953.1499999999996</v>
      </c>
      <c r="D60" s="21">
        <f>SUMIF(BIVE_SP!$A$2:$A$143,A60,BIVE_SP!$H$2:$H$143)</f>
        <v>0</v>
      </c>
      <c r="E60" s="21">
        <f>+C60-D60</f>
        <v>4953.1499999999996</v>
      </c>
      <c r="F60" s="37">
        <f>+E60</f>
        <v>4953.1499999999996</v>
      </c>
      <c r="G60" s="19"/>
      <c r="H60" s="21">
        <f>VLOOKUP(A60,'SP2018'!$A$2:$F$124,6,FALSE)</f>
        <v>4953.1499999999996</v>
      </c>
      <c r="I60" s="21">
        <f t="shared" si="0"/>
        <v>0</v>
      </c>
      <c r="J60" s="20" t="s">
        <v>3413</v>
      </c>
      <c r="K60" s="78" t="s">
        <v>1930</v>
      </c>
      <c r="L60" s="19"/>
      <c r="M60" s="19"/>
      <c r="N60" s="19"/>
      <c r="O60" s="19"/>
    </row>
    <row r="61" spans="1:15" hidden="1">
      <c r="A61" s="20"/>
      <c r="B61" s="20"/>
      <c r="C61" s="21"/>
      <c r="D61" s="19"/>
      <c r="E61" s="19"/>
      <c r="F61" s="19"/>
      <c r="G61" s="19"/>
      <c r="H61" s="19"/>
      <c r="I61" s="19"/>
      <c r="J61" s="20"/>
      <c r="K61" s="19"/>
      <c r="L61" s="19"/>
      <c r="M61" s="19"/>
      <c r="N61" s="19"/>
      <c r="O61" s="19"/>
    </row>
    <row r="62" spans="1:15" hidden="1">
      <c r="A62" s="20"/>
      <c r="B62" s="17" t="s">
        <v>3417</v>
      </c>
      <c r="C62" s="18">
        <f>SUM(C63:C64)</f>
        <v>1178796.57</v>
      </c>
      <c r="D62" s="18">
        <f>SUM(D63:D64)</f>
        <v>0</v>
      </c>
      <c r="E62" s="18">
        <f>SUM(E63:E64)</f>
        <v>1178796.57</v>
      </c>
      <c r="F62" s="18">
        <f>SUM(F63:F64)</f>
        <v>1178796.57</v>
      </c>
      <c r="G62" s="19"/>
      <c r="H62" s="18">
        <f>SUM(H63:H64)</f>
        <v>3150</v>
      </c>
      <c r="I62" s="18">
        <f t="shared" si="0"/>
        <v>1175646.57</v>
      </c>
      <c r="J62" s="20"/>
      <c r="K62" s="19"/>
      <c r="L62" s="19"/>
      <c r="M62" s="19"/>
      <c r="N62" s="19"/>
      <c r="O62" s="19"/>
    </row>
    <row r="63" spans="1:15" hidden="1">
      <c r="A63" s="20">
        <v>40201001</v>
      </c>
      <c r="B63" s="20" t="s">
        <v>1526</v>
      </c>
      <c r="C63" s="75"/>
      <c r="D63" s="75"/>
      <c r="E63" s="21">
        <f>+C63-D63</f>
        <v>0</v>
      </c>
      <c r="F63" s="37">
        <f>+E63</f>
        <v>0</v>
      </c>
      <c r="G63" s="19"/>
      <c r="H63" s="21"/>
      <c r="I63" s="21">
        <f t="shared" si="0"/>
        <v>0</v>
      </c>
      <c r="J63" s="20" t="s">
        <v>3416</v>
      </c>
      <c r="K63" s="78" t="s">
        <v>1930</v>
      </c>
      <c r="L63" s="19"/>
      <c r="M63" s="19"/>
      <c r="N63" s="19"/>
      <c r="O63" s="19"/>
    </row>
    <row r="64" spans="1:15" hidden="1">
      <c r="A64" s="20">
        <v>40207030</v>
      </c>
      <c r="B64" s="20" t="s">
        <v>3418</v>
      </c>
      <c r="C64" s="21">
        <f>SUMIF(BIVE_SP!$A$2:$A$143,A64,BIVE_SP!$G$2:$G$143)</f>
        <v>1178796.57</v>
      </c>
      <c r="D64" s="21">
        <f>SUMIF(BIVE_SP!$A$2:$A$143,A64,BIVE_SP!$H$2:$H$143)</f>
        <v>0</v>
      </c>
      <c r="E64" s="21">
        <f>+C64-D64</f>
        <v>1178796.57</v>
      </c>
      <c r="F64" s="37">
        <f>+E64</f>
        <v>1178796.57</v>
      </c>
      <c r="G64" s="19"/>
      <c r="H64" s="21">
        <f>VLOOKUP(A64,'SP2018'!$A$2:$F$124,6,FALSE)</f>
        <v>3150</v>
      </c>
      <c r="I64" s="21">
        <f t="shared" si="0"/>
        <v>1175646.57</v>
      </c>
      <c r="J64" s="20" t="s">
        <v>3416</v>
      </c>
      <c r="K64" s="78" t="s">
        <v>1930</v>
      </c>
      <c r="L64" s="19"/>
      <c r="M64" s="19"/>
      <c r="N64" s="19"/>
      <c r="O64" s="19"/>
    </row>
    <row r="65" spans="1:15" hidden="1">
      <c r="A65" s="20"/>
      <c r="B65" s="20"/>
      <c r="C65" s="21"/>
      <c r="D65" s="19"/>
      <c r="E65" s="19"/>
      <c r="F65" s="19"/>
      <c r="G65" s="19"/>
      <c r="H65" s="19"/>
      <c r="I65" s="19"/>
      <c r="J65" s="20"/>
      <c r="K65" s="19"/>
      <c r="L65" s="19"/>
      <c r="M65" s="19"/>
      <c r="N65" s="19"/>
      <c r="O65" s="19"/>
    </row>
    <row r="66" spans="1:15" hidden="1">
      <c r="A66" s="20"/>
      <c r="B66" s="17" t="s">
        <v>1530</v>
      </c>
      <c r="C66" s="18">
        <f>+C67</f>
        <v>0</v>
      </c>
      <c r="D66" s="18">
        <f>+D67</f>
        <v>0</v>
      </c>
      <c r="E66" s="18">
        <f>+E67</f>
        <v>0</v>
      </c>
      <c r="F66" s="18">
        <f>+F67</f>
        <v>0</v>
      </c>
      <c r="G66" s="19"/>
      <c r="H66" s="18">
        <f>+H67</f>
        <v>0</v>
      </c>
      <c r="I66" s="18">
        <f t="shared" si="0"/>
        <v>0</v>
      </c>
      <c r="J66" s="20"/>
      <c r="K66" s="19"/>
      <c r="L66" s="19"/>
      <c r="M66" s="19"/>
      <c r="N66" s="19"/>
      <c r="O66" s="19"/>
    </row>
    <row r="67" spans="1:15" hidden="1">
      <c r="A67" s="20">
        <v>40201000</v>
      </c>
      <c r="B67" s="20" t="s">
        <v>1531</v>
      </c>
      <c r="C67" s="75"/>
      <c r="D67" s="75"/>
      <c r="E67" s="21">
        <f>+C67-D67</f>
        <v>0</v>
      </c>
      <c r="F67" s="37">
        <f>+E67</f>
        <v>0</v>
      </c>
      <c r="G67" s="19"/>
      <c r="H67" s="21"/>
      <c r="I67" s="21">
        <f t="shared" si="0"/>
        <v>0</v>
      </c>
      <c r="J67" s="20" t="s">
        <v>1529</v>
      </c>
      <c r="K67" s="78" t="s">
        <v>1930</v>
      </c>
      <c r="L67" s="19"/>
      <c r="M67" s="19"/>
      <c r="N67" s="19"/>
      <c r="O67" s="19"/>
    </row>
    <row r="68" spans="1:15" hidden="1">
      <c r="A68" s="20"/>
      <c r="B68" s="20"/>
      <c r="C68" s="21"/>
      <c r="D68" s="19"/>
      <c r="E68" s="19"/>
      <c r="F68" s="19"/>
      <c r="G68" s="19"/>
      <c r="H68" s="19"/>
      <c r="I68" s="19"/>
      <c r="J68" s="20"/>
      <c r="K68" s="19"/>
      <c r="L68" s="19"/>
      <c r="M68" s="19"/>
      <c r="N68" s="19"/>
      <c r="O68" s="19"/>
    </row>
    <row r="69" spans="1:15" hidden="1">
      <c r="A69" s="20"/>
      <c r="B69" s="17" t="s">
        <v>3420</v>
      </c>
      <c r="C69" s="18">
        <f>SUM(C70:C72)</f>
        <v>2859995.9400000004</v>
      </c>
      <c r="D69" s="18">
        <f>SUM(D70:D72)</f>
        <v>0</v>
      </c>
      <c r="E69" s="18">
        <f>SUM(E70:E72)</f>
        <v>2859995.9400000004</v>
      </c>
      <c r="F69" s="18">
        <f>SUM(F70:F72)</f>
        <v>2859995.9400000004</v>
      </c>
      <c r="G69" s="19"/>
      <c r="H69" s="18">
        <f>SUM(H70:H72)</f>
        <v>126692.79000000001</v>
      </c>
      <c r="I69" s="18">
        <f t="shared" ref="I69:I131" si="5">+F69-H69</f>
        <v>2733303.1500000004</v>
      </c>
      <c r="J69" s="20"/>
      <c r="K69" s="19"/>
      <c r="L69" s="19"/>
      <c r="M69" s="19"/>
      <c r="N69" s="19"/>
      <c r="O69" s="19"/>
    </row>
    <row r="70" spans="1:15" hidden="1">
      <c r="A70" s="20">
        <v>40202000</v>
      </c>
      <c r="B70" s="20" t="s">
        <v>3421</v>
      </c>
      <c r="C70" s="21">
        <f>SUMIF(BIVE_SP!$A$2:$A$143,A70,BIVE_SP!$G$2:$G$143)</f>
        <v>175463.24</v>
      </c>
      <c r="D70" s="21">
        <f>SUMIF(BIVE_SP!$A$2:$A$143,A70,BIVE_SP!$H$2:$H$143)</f>
        <v>0</v>
      </c>
      <c r="E70" s="21">
        <f>+C70-D70</f>
        <v>175463.24</v>
      </c>
      <c r="F70" s="37">
        <f>+E70</f>
        <v>175463.24</v>
      </c>
      <c r="G70" s="19"/>
      <c r="H70" s="21"/>
      <c r="I70" s="21">
        <f t="shared" si="5"/>
        <v>175463.24</v>
      </c>
      <c r="J70" s="20" t="s">
        <v>3419</v>
      </c>
      <c r="K70" s="78" t="s">
        <v>1930</v>
      </c>
      <c r="L70" s="19"/>
      <c r="M70" s="19"/>
      <c r="N70" s="19"/>
      <c r="O70" s="19"/>
    </row>
    <row r="71" spans="1:15" hidden="1">
      <c r="A71" s="20">
        <v>40202001</v>
      </c>
      <c r="B71" s="20" t="s">
        <v>3422</v>
      </c>
      <c r="C71" s="21">
        <f>SUMIF(BIVE_SP!$A$2:$A$143,A71,BIVE_SP!$G$2:$G$143)</f>
        <v>558035.29</v>
      </c>
      <c r="D71" s="21">
        <f>SUMIF(BIVE_SP!$A$2:$A$143,A71,BIVE_SP!$H$2:$H$143)</f>
        <v>0</v>
      </c>
      <c r="E71" s="21">
        <f>+C71-D71</f>
        <v>558035.29</v>
      </c>
      <c r="F71" s="37">
        <f>+E71</f>
        <v>558035.29</v>
      </c>
      <c r="G71" s="19"/>
      <c r="H71" s="21">
        <f>VLOOKUP(A71,'SP2018'!$A$2:$F$124,6,FALSE)</f>
        <v>47974.99</v>
      </c>
      <c r="I71" s="21">
        <f t="shared" si="5"/>
        <v>510060.30000000005</v>
      </c>
      <c r="J71" s="20" t="s">
        <v>3419</v>
      </c>
      <c r="K71" s="78" t="s">
        <v>1930</v>
      </c>
      <c r="L71" s="19"/>
      <c r="M71" s="19"/>
      <c r="N71" s="19"/>
      <c r="O71" s="19"/>
    </row>
    <row r="72" spans="1:15" hidden="1">
      <c r="A72" s="20">
        <v>40202002</v>
      </c>
      <c r="B72" s="20" t="s">
        <v>3423</v>
      </c>
      <c r="C72" s="21">
        <f>SUMIF(BIVE_SP!$A$2:$A$143,A72,BIVE_SP!$G$2:$G$143)</f>
        <v>2126497.41</v>
      </c>
      <c r="D72" s="21">
        <f>SUMIF(BIVE_SP!$A$2:$A$143,A72,BIVE_SP!$H$2:$H$143)</f>
        <v>0</v>
      </c>
      <c r="E72" s="21">
        <f>+C72-D72</f>
        <v>2126497.41</v>
      </c>
      <c r="F72" s="37">
        <f>+E72</f>
        <v>2126497.41</v>
      </c>
      <c r="G72" s="19"/>
      <c r="H72" s="21">
        <f>VLOOKUP(A72,'SP2018'!$A$2:$F$124,6,FALSE)</f>
        <v>78717.8</v>
      </c>
      <c r="I72" s="21">
        <f t="shared" si="5"/>
        <v>2047779.61</v>
      </c>
      <c r="J72" s="20" t="s">
        <v>3419</v>
      </c>
      <c r="K72" s="78" t="s">
        <v>1930</v>
      </c>
      <c r="L72" s="19"/>
      <c r="M72" s="19"/>
      <c r="N72" s="19"/>
      <c r="O72" s="19"/>
    </row>
    <row r="73" spans="1:15" hidden="1">
      <c r="A73" s="20">
        <v>40202010</v>
      </c>
      <c r="B73" s="20" t="s">
        <v>1536</v>
      </c>
      <c r="C73" s="75"/>
      <c r="D73" s="75"/>
      <c r="E73" s="21">
        <f>+C73-D73</f>
        <v>0</v>
      </c>
      <c r="F73" s="37">
        <f>+E73</f>
        <v>0</v>
      </c>
      <c r="G73" s="19"/>
      <c r="H73" s="21"/>
      <c r="I73" s="21">
        <f t="shared" si="5"/>
        <v>0</v>
      </c>
      <c r="J73" s="20" t="s">
        <v>3419</v>
      </c>
      <c r="K73" s="78" t="s">
        <v>1930</v>
      </c>
      <c r="L73" s="19"/>
      <c r="M73" s="19"/>
      <c r="N73" s="19"/>
      <c r="O73" s="19"/>
    </row>
    <row r="74" spans="1:15" hidden="1">
      <c r="A74" s="20"/>
      <c r="B74" s="20"/>
      <c r="C74" s="20"/>
      <c r="D74" s="20"/>
      <c r="E74" s="21"/>
      <c r="F74" s="37"/>
      <c r="G74" s="19"/>
      <c r="H74" s="21"/>
      <c r="I74" s="19"/>
      <c r="J74" s="20"/>
      <c r="K74" s="19"/>
      <c r="L74" s="19"/>
      <c r="M74" s="19"/>
      <c r="N74" s="19"/>
      <c r="O74" s="19"/>
    </row>
    <row r="75" spans="1:15" hidden="1">
      <c r="A75" s="20"/>
      <c r="B75" s="17" t="s">
        <v>3425</v>
      </c>
      <c r="C75" s="18">
        <f>+C76</f>
        <v>100000</v>
      </c>
      <c r="D75" s="18">
        <f>+D76</f>
        <v>0</v>
      </c>
      <c r="E75" s="18">
        <f>+E76</f>
        <v>100000</v>
      </c>
      <c r="F75" s="18">
        <f>+F76</f>
        <v>100000</v>
      </c>
      <c r="G75" s="19"/>
      <c r="H75" s="18">
        <f>+H76</f>
        <v>0</v>
      </c>
      <c r="I75" s="18">
        <f t="shared" si="5"/>
        <v>100000</v>
      </c>
      <c r="J75" s="20"/>
      <c r="K75" s="19"/>
      <c r="L75" s="19"/>
      <c r="M75" s="19"/>
      <c r="N75" s="19"/>
      <c r="O75" s="19"/>
    </row>
    <row r="76" spans="1:15" hidden="1">
      <c r="A76" s="20">
        <v>40202003</v>
      </c>
      <c r="B76" s="20" t="s">
        <v>3426</v>
      </c>
      <c r="C76" s="21">
        <f>SUMIF(BIVE_SP!$A$2:$A$143,A76,BIVE_SP!$G$2:$G$143)</f>
        <v>100000</v>
      </c>
      <c r="D76" s="21">
        <f>SUMIF(BIVE_SP!$A$2:$A$143,A76,BIVE_SP!$H$2:$H$143)</f>
        <v>0</v>
      </c>
      <c r="E76" s="21">
        <f>+C76-D76</f>
        <v>100000</v>
      </c>
      <c r="F76" s="37">
        <f>+E76</f>
        <v>100000</v>
      </c>
      <c r="G76" s="19"/>
      <c r="H76" s="21"/>
      <c r="I76" s="21">
        <f t="shared" si="5"/>
        <v>100000</v>
      </c>
      <c r="J76" s="20" t="s">
        <v>3424</v>
      </c>
      <c r="K76" s="78" t="s">
        <v>1930</v>
      </c>
      <c r="L76" s="19"/>
      <c r="M76" s="19"/>
      <c r="N76" s="19"/>
      <c r="O76" s="19"/>
    </row>
    <row r="77" spans="1:15" hidden="1">
      <c r="A77" s="20"/>
      <c r="B77" s="20"/>
      <c r="C77" s="21"/>
      <c r="D77" s="19"/>
      <c r="E77" s="19"/>
      <c r="F77" s="19"/>
      <c r="G77" s="19"/>
      <c r="H77" s="19"/>
      <c r="I77" s="19"/>
      <c r="J77" s="20"/>
      <c r="K77" s="19"/>
      <c r="L77" s="19"/>
      <c r="M77" s="19"/>
      <c r="N77" s="19"/>
      <c r="O77" s="19"/>
    </row>
    <row r="78" spans="1:15" hidden="1">
      <c r="A78" s="20"/>
      <c r="B78" s="17" t="s">
        <v>3428</v>
      </c>
      <c r="C78" s="18">
        <f>SUM(C79:C99)</f>
        <v>8305498.4100000001</v>
      </c>
      <c r="D78" s="18">
        <f>SUM(D79:D99)</f>
        <v>0</v>
      </c>
      <c r="E78" s="18">
        <f>SUM(E79:E99)</f>
        <v>8305498.4100000001</v>
      </c>
      <c r="F78" s="18">
        <f>SUM(F79:F99)</f>
        <v>8305498.4100000001</v>
      </c>
      <c r="G78" s="19"/>
      <c r="H78" s="18">
        <f>SUM(H79:H99)</f>
        <v>7758699.6200000001</v>
      </c>
      <c r="I78" s="18">
        <f t="shared" si="5"/>
        <v>546798.79</v>
      </c>
      <c r="J78" s="20"/>
      <c r="K78" s="19"/>
      <c r="L78" s="19"/>
      <c r="M78" s="19"/>
      <c r="N78" s="19"/>
      <c r="O78" s="19"/>
    </row>
    <row r="79" spans="1:15" hidden="1">
      <c r="A79" s="20">
        <v>40203000</v>
      </c>
      <c r="B79" s="20" t="s">
        <v>3429</v>
      </c>
      <c r="C79" s="21">
        <f>SUMIF(BIVE_SP!$A$2:$A$143,A79,BIVE_SP!$G$2:$G$143)</f>
        <v>609674.62</v>
      </c>
      <c r="D79" s="21">
        <f>SUMIF(BIVE_SP!$A$2:$A$143,A79,BIVE_SP!$H$2:$H$143)</f>
        <v>0</v>
      </c>
      <c r="E79" s="21">
        <f t="shared" ref="E79:E99" si="6">+C79-D79</f>
        <v>609674.62</v>
      </c>
      <c r="F79" s="37">
        <f t="shared" ref="F79:F99" si="7">+E79</f>
        <v>609674.62</v>
      </c>
      <c r="G79" s="19"/>
      <c r="H79" s="21">
        <f>VLOOKUP(A79,'SP2018'!$A$2:$F$124,6,FALSE)</f>
        <v>555597.30000000005</v>
      </c>
      <c r="I79" s="21">
        <f t="shared" si="5"/>
        <v>54077.319999999949</v>
      </c>
      <c r="J79" s="20" t="s">
        <v>3427</v>
      </c>
      <c r="K79" s="78" t="s">
        <v>1930</v>
      </c>
      <c r="L79" s="19"/>
      <c r="M79" s="19"/>
      <c r="N79" s="19"/>
      <c r="O79" s="19"/>
    </row>
    <row r="80" spans="1:15" hidden="1">
      <c r="A80" s="20">
        <v>40203001</v>
      </c>
      <c r="B80" s="20" t="s">
        <v>3430</v>
      </c>
      <c r="C80" s="21">
        <f>SUMIF(BIVE_SP!$A$2:$A$143,A80,BIVE_SP!$G$2:$G$143)</f>
        <v>760730.15</v>
      </c>
      <c r="D80" s="21">
        <f>SUMIF(BIVE_SP!$A$2:$A$143,A80,BIVE_SP!$H$2:$H$143)</f>
        <v>0</v>
      </c>
      <c r="E80" s="21">
        <f t="shared" si="6"/>
        <v>760730.15</v>
      </c>
      <c r="F80" s="37">
        <f t="shared" si="7"/>
        <v>760730.15</v>
      </c>
      <c r="G80" s="19"/>
      <c r="H80" s="21">
        <f>VLOOKUP(A80,'SP2018'!$A$2:$F$124,6,FALSE)</f>
        <v>466478.41</v>
      </c>
      <c r="I80" s="21">
        <f t="shared" si="5"/>
        <v>294251.74000000005</v>
      </c>
      <c r="J80" s="20" t="s">
        <v>3427</v>
      </c>
      <c r="K80" s="78" t="s">
        <v>1930</v>
      </c>
      <c r="L80" s="19"/>
      <c r="M80" s="19"/>
      <c r="N80" s="19"/>
      <c r="O80" s="19"/>
    </row>
    <row r="81" spans="1:15" hidden="1">
      <c r="A81" s="20">
        <v>40203002</v>
      </c>
      <c r="B81" s="20" t="s">
        <v>3431</v>
      </c>
      <c r="C81" s="21">
        <f>SUMIF(BIVE_SP!$A$2:$A$143,A81,BIVE_SP!$G$2:$G$143)</f>
        <v>752827.66</v>
      </c>
      <c r="D81" s="21">
        <f>SUMIF(BIVE_SP!$A$2:$A$143,A81,BIVE_SP!$H$2:$H$143)</f>
        <v>0</v>
      </c>
      <c r="E81" s="21">
        <f t="shared" si="6"/>
        <v>752827.66</v>
      </c>
      <c r="F81" s="37">
        <f t="shared" si="7"/>
        <v>752827.66</v>
      </c>
      <c r="G81" s="19"/>
      <c r="H81" s="21">
        <f>VLOOKUP(A81,'SP2018'!$A$2:$F$124,6,FALSE)</f>
        <v>471525.66</v>
      </c>
      <c r="I81" s="21">
        <f t="shared" si="5"/>
        <v>281302.00000000006</v>
      </c>
      <c r="J81" s="20" t="s">
        <v>3427</v>
      </c>
      <c r="K81" s="78" t="s">
        <v>1930</v>
      </c>
      <c r="L81" s="19"/>
      <c r="M81" s="19"/>
      <c r="N81" s="19"/>
      <c r="O81" s="19"/>
    </row>
    <row r="82" spans="1:15" hidden="1">
      <c r="A82" s="20">
        <v>40203003</v>
      </c>
      <c r="B82" s="20" t="s">
        <v>3432</v>
      </c>
      <c r="C82" s="21">
        <f>SUMIF(BIVE_SP!$A$2:$A$143,A82,BIVE_SP!$G$2:$G$143)</f>
        <v>164922</v>
      </c>
      <c r="D82" s="21">
        <f>SUMIF(BIVE_SP!$A$2:$A$143,A82,BIVE_SP!$H$2:$H$143)</f>
        <v>0</v>
      </c>
      <c r="E82" s="21">
        <f t="shared" si="6"/>
        <v>164922</v>
      </c>
      <c r="F82" s="37">
        <f t="shared" si="7"/>
        <v>164922</v>
      </c>
      <c r="G82" s="19"/>
      <c r="H82" s="21">
        <f>VLOOKUP(A82,'SP2018'!$A$2:$F$124,6,FALSE)</f>
        <v>296101.5</v>
      </c>
      <c r="I82" s="21">
        <f t="shared" si="5"/>
        <v>-131179.5</v>
      </c>
      <c r="J82" s="20" t="s">
        <v>3427</v>
      </c>
      <c r="K82" s="78" t="s">
        <v>1930</v>
      </c>
      <c r="L82" s="19"/>
      <c r="M82" s="19"/>
      <c r="N82" s="19"/>
      <c r="O82" s="19"/>
    </row>
    <row r="83" spans="1:15" hidden="1">
      <c r="A83" s="20">
        <v>40203004</v>
      </c>
      <c r="B83" s="20" t="s">
        <v>3433</v>
      </c>
      <c r="C83" s="21">
        <f>SUMIF(BIVE_SP!$A$2:$A$143,A83,BIVE_SP!$G$2:$G$143)</f>
        <v>282986.11</v>
      </c>
      <c r="D83" s="21">
        <f>SUMIF(BIVE_SP!$A$2:$A$143,A83,BIVE_SP!$H$2:$H$143)</f>
        <v>0</v>
      </c>
      <c r="E83" s="21">
        <f t="shared" si="6"/>
        <v>282986.11</v>
      </c>
      <c r="F83" s="37">
        <f t="shared" si="7"/>
        <v>282986.11</v>
      </c>
      <c r="G83" s="19"/>
      <c r="H83" s="21">
        <f>VLOOKUP(A83,'SP2018'!$A$2:$F$124,6,FALSE)</f>
        <v>292018.82</v>
      </c>
      <c r="I83" s="21">
        <f t="shared" si="5"/>
        <v>-9032.710000000021</v>
      </c>
      <c r="J83" s="20" t="s">
        <v>3427</v>
      </c>
      <c r="K83" s="78" t="s">
        <v>1930</v>
      </c>
      <c r="L83" s="19"/>
      <c r="M83" s="19"/>
      <c r="N83" s="19"/>
      <c r="O83" s="19"/>
    </row>
    <row r="84" spans="1:15" hidden="1">
      <c r="A84" s="20">
        <v>40203005</v>
      </c>
      <c r="B84" s="20" t="s">
        <v>3434</v>
      </c>
      <c r="C84" s="21">
        <f>SUMIF(BIVE_SP!$A$2:$A$143,A84,BIVE_SP!$G$2:$G$143)</f>
        <v>72030</v>
      </c>
      <c r="D84" s="21">
        <f>SUMIF(BIVE_SP!$A$2:$A$143,A84,BIVE_SP!$H$2:$H$143)</f>
        <v>0</v>
      </c>
      <c r="E84" s="21">
        <f t="shared" si="6"/>
        <v>72030</v>
      </c>
      <c r="F84" s="37">
        <f t="shared" si="7"/>
        <v>72030</v>
      </c>
      <c r="G84" s="19"/>
      <c r="H84" s="21">
        <f>VLOOKUP(A84,'SP2018'!$A$2:$F$124,6,FALSE)</f>
        <v>75472</v>
      </c>
      <c r="I84" s="21">
        <f t="shared" si="5"/>
        <v>-3442</v>
      </c>
      <c r="J84" s="20" t="s">
        <v>3427</v>
      </c>
      <c r="K84" s="78" t="s">
        <v>1930</v>
      </c>
      <c r="L84" s="19"/>
      <c r="M84" s="19"/>
      <c r="N84" s="19"/>
      <c r="O84" s="19"/>
    </row>
    <row r="85" spans="1:15" hidden="1">
      <c r="A85" s="20">
        <v>40203006</v>
      </c>
      <c r="B85" s="20" t="s">
        <v>3435</v>
      </c>
      <c r="C85" s="21">
        <f>SUMIF(BIVE_SP!$A$2:$A$143,A85,BIVE_SP!$G$2:$G$143)</f>
        <v>71791.350000000006</v>
      </c>
      <c r="D85" s="21">
        <f>SUMIF(BIVE_SP!$A$2:$A$143,A85,BIVE_SP!$H$2:$H$143)</f>
        <v>0</v>
      </c>
      <c r="E85" s="21">
        <f t="shared" si="6"/>
        <v>71791.350000000006</v>
      </c>
      <c r="F85" s="37">
        <f t="shared" si="7"/>
        <v>71791.350000000006</v>
      </c>
      <c r="G85" s="19"/>
      <c r="H85" s="21"/>
      <c r="I85" s="21">
        <f t="shared" si="5"/>
        <v>71791.350000000006</v>
      </c>
      <c r="J85" s="20" t="s">
        <v>3427</v>
      </c>
      <c r="K85" s="78" t="s">
        <v>1930</v>
      </c>
      <c r="L85" s="19"/>
      <c r="M85" s="19"/>
      <c r="N85" s="19"/>
      <c r="O85" s="19"/>
    </row>
    <row r="86" spans="1:15" hidden="1">
      <c r="A86" s="20">
        <v>40203007</v>
      </c>
      <c r="B86" s="20" t="s">
        <v>3436</v>
      </c>
      <c r="C86" s="21">
        <f>SUMIF(BIVE_SP!$A$2:$A$143,A86,BIVE_SP!$G$2:$G$143)</f>
        <v>157906</v>
      </c>
      <c r="D86" s="21">
        <f>SUMIF(BIVE_SP!$A$2:$A$143,A86,BIVE_SP!$H$2:$H$143)</f>
        <v>0</v>
      </c>
      <c r="E86" s="21">
        <f t="shared" si="6"/>
        <v>157906</v>
      </c>
      <c r="F86" s="37">
        <f t="shared" si="7"/>
        <v>157906</v>
      </c>
      <c r="G86" s="19"/>
      <c r="H86" s="21">
        <f>VLOOKUP(A86,'SP2018'!$A$2:$F$124,6,FALSE)</f>
        <v>12200</v>
      </c>
      <c r="I86" s="21">
        <f t="shared" si="5"/>
        <v>145706</v>
      </c>
      <c r="J86" s="20" t="s">
        <v>3427</v>
      </c>
      <c r="K86" s="78" t="s">
        <v>1930</v>
      </c>
      <c r="L86" s="19"/>
      <c r="M86" s="19"/>
      <c r="N86" s="19"/>
      <c r="O86" s="19"/>
    </row>
    <row r="87" spans="1:15" hidden="1">
      <c r="A87" s="20">
        <v>40203008</v>
      </c>
      <c r="B87" s="20" t="s">
        <v>3437</v>
      </c>
      <c r="C87" s="21">
        <f>SUMIF(BIVE_SP!$A$2:$A$143,A87,BIVE_SP!$G$2:$G$143)</f>
        <v>66465</v>
      </c>
      <c r="D87" s="21">
        <f>SUMIF(BIVE_SP!$A$2:$A$143,A87,BIVE_SP!$H$2:$H$143)</f>
        <v>0</v>
      </c>
      <c r="E87" s="21">
        <f t="shared" si="6"/>
        <v>66465</v>
      </c>
      <c r="F87" s="37">
        <f t="shared" si="7"/>
        <v>66465</v>
      </c>
      <c r="G87" s="19"/>
      <c r="H87" s="21">
        <f>VLOOKUP(A87,'SP2018'!$A$2:$F$124,6,FALSE)</f>
        <v>21409</v>
      </c>
      <c r="I87" s="21">
        <f t="shared" si="5"/>
        <v>45056</v>
      </c>
      <c r="J87" s="20" t="s">
        <v>3427</v>
      </c>
      <c r="K87" s="78" t="s">
        <v>1930</v>
      </c>
      <c r="L87" s="19"/>
      <c r="M87" s="19"/>
      <c r="N87" s="19"/>
      <c r="O87" s="19"/>
    </row>
    <row r="88" spans="1:15" hidden="1">
      <c r="A88" s="20">
        <v>40203009</v>
      </c>
      <c r="B88" s="20" t="s">
        <v>3438</v>
      </c>
      <c r="C88" s="21">
        <f>SUMIF(BIVE_SP!$A$2:$A$143,A88,BIVE_SP!$G$2:$G$143)</f>
        <v>170100</v>
      </c>
      <c r="D88" s="21">
        <f>SUMIF(BIVE_SP!$A$2:$A$143,A88,BIVE_SP!$H$2:$H$143)</f>
        <v>0</v>
      </c>
      <c r="E88" s="21">
        <f t="shared" si="6"/>
        <v>170100</v>
      </c>
      <c r="F88" s="37">
        <f t="shared" si="7"/>
        <v>170100</v>
      </c>
      <c r="G88" s="19"/>
      <c r="H88" s="21">
        <f>VLOOKUP(A88,'SP2018'!$A$2:$F$124,6,FALSE)</f>
        <v>90932</v>
      </c>
      <c r="I88" s="21">
        <f t="shared" si="5"/>
        <v>79168</v>
      </c>
      <c r="J88" s="20" t="s">
        <v>3427</v>
      </c>
      <c r="K88" s="78" t="s">
        <v>1930</v>
      </c>
      <c r="L88" s="19"/>
      <c r="M88" s="19"/>
      <c r="N88" s="19"/>
      <c r="O88" s="19"/>
    </row>
    <row r="89" spans="1:15" hidden="1">
      <c r="A89" s="20">
        <v>40203010</v>
      </c>
      <c r="B89" s="20" t="s">
        <v>3439</v>
      </c>
      <c r="C89" s="21">
        <f>SUMIF(BIVE_SP!$A$2:$A$143,A89,BIVE_SP!$G$2:$G$143)</f>
        <v>37064</v>
      </c>
      <c r="D89" s="21">
        <f>SUMIF(BIVE_SP!$A$2:$A$143,A89,BIVE_SP!$H$2:$H$143)</f>
        <v>0</v>
      </c>
      <c r="E89" s="21">
        <f t="shared" si="6"/>
        <v>37064</v>
      </c>
      <c r="F89" s="37">
        <f t="shared" si="7"/>
        <v>37064</v>
      </c>
      <c r="G89" s="19"/>
      <c r="H89" s="21">
        <f>VLOOKUP(A89,'SP2018'!$A$2:$F$124,6,FALSE)</f>
        <v>20072</v>
      </c>
      <c r="I89" s="21">
        <f t="shared" si="5"/>
        <v>16992</v>
      </c>
      <c r="J89" s="20" t="s">
        <v>3427</v>
      </c>
      <c r="K89" s="78" t="s">
        <v>1930</v>
      </c>
      <c r="L89" s="19"/>
      <c r="M89" s="19"/>
      <c r="N89" s="19"/>
      <c r="O89" s="19"/>
    </row>
    <row r="90" spans="1:15" hidden="1">
      <c r="A90" s="20">
        <v>40203011</v>
      </c>
      <c r="B90" s="20" t="s">
        <v>3440</v>
      </c>
      <c r="C90" s="21">
        <f>SUMIF(BIVE_SP!$A$2:$A$143,A90,BIVE_SP!$G$2:$G$143)</f>
        <v>675</v>
      </c>
      <c r="D90" s="21">
        <f>SUMIF(BIVE_SP!$A$2:$A$143,A90,BIVE_SP!$H$2:$H$143)</f>
        <v>0</v>
      </c>
      <c r="E90" s="21">
        <f t="shared" si="6"/>
        <v>675</v>
      </c>
      <c r="F90" s="37">
        <f t="shared" si="7"/>
        <v>675</v>
      </c>
      <c r="G90" s="19"/>
      <c r="H90" s="21">
        <f>VLOOKUP(A90,'SP2018'!$A$2:$F$124,6,FALSE)</f>
        <v>4275</v>
      </c>
      <c r="I90" s="21">
        <f t="shared" si="5"/>
        <v>-3600</v>
      </c>
      <c r="J90" s="20" t="s">
        <v>3427</v>
      </c>
      <c r="K90" s="78" t="s">
        <v>1930</v>
      </c>
      <c r="L90" s="19"/>
      <c r="M90" s="19"/>
      <c r="N90" s="19"/>
      <c r="O90" s="19"/>
    </row>
    <row r="91" spans="1:15" hidden="1">
      <c r="A91" s="20">
        <v>40203012</v>
      </c>
      <c r="B91" s="20" t="s">
        <v>3441</v>
      </c>
      <c r="C91" s="21">
        <f>SUMIF(BIVE_SP!$A$2:$A$143,A91,BIVE_SP!$G$2:$G$143)</f>
        <v>66257</v>
      </c>
      <c r="D91" s="21">
        <f>SUMIF(BIVE_SP!$A$2:$A$143,A91,BIVE_SP!$H$2:$H$143)</f>
        <v>0</v>
      </c>
      <c r="E91" s="21">
        <f t="shared" si="6"/>
        <v>66257</v>
      </c>
      <c r="F91" s="37">
        <f t="shared" si="7"/>
        <v>66257</v>
      </c>
      <c r="G91" s="19"/>
      <c r="H91" s="21">
        <f>VLOOKUP(A91,'SP2018'!$A$2:$F$124,6,FALSE)</f>
        <v>42440</v>
      </c>
      <c r="I91" s="21">
        <f t="shared" si="5"/>
        <v>23817</v>
      </c>
      <c r="J91" s="20" t="s">
        <v>3427</v>
      </c>
      <c r="K91" s="78" t="s">
        <v>1930</v>
      </c>
      <c r="L91" s="19"/>
      <c r="M91" s="19"/>
      <c r="N91" s="19"/>
      <c r="O91" s="19"/>
    </row>
    <row r="92" spans="1:15" hidden="1">
      <c r="A92" s="20">
        <v>40203013</v>
      </c>
      <c r="B92" s="20" t="s">
        <v>3442</v>
      </c>
      <c r="C92" s="21">
        <f>SUMIF(BIVE_SP!$A$2:$A$143,A92,BIVE_SP!$G$2:$G$143)</f>
        <v>33952</v>
      </c>
      <c r="D92" s="21">
        <f>SUMIF(BIVE_SP!$A$2:$A$143,A92,BIVE_SP!$H$2:$H$143)</f>
        <v>0</v>
      </c>
      <c r="E92" s="21">
        <f t="shared" si="6"/>
        <v>33952</v>
      </c>
      <c r="F92" s="37">
        <f t="shared" si="7"/>
        <v>33952</v>
      </c>
      <c r="G92" s="19"/>
      <c r="H92" s="21">
        <f>VLOOKUP(A92,'SP2018'!$A$2:$F$124,6,FALSE)</f>
        <v>33170</v>
      </c>
      <c r="I92" s="21">
        <f t="shared" si="5"/>
        <v>782</v>
      </c>
      <c r="J92" s="20" t="s">
        <v>3427</v>
      </c>
      <c r="K92" s="78" t="s">
        <v>1930</v>
      </c>
      <c r="L92" s="19"/>
      <c r="M92" s="19"/>
      <c r="N92" s="19"/>
      <c r="O92" s="19"/>
    </row>
    <row r="93" spans="1:15" hidden="1">
      <c r="A93" s="20">
        <v>40203014</v>
      </c>
      <c r="B93" s="20" t="s">
        <v>3443</v>
      </c>
      <c r="C93" s="21">
        <f>SUMIF(BIVE_SP!$A$2:$A$143,A93,BIVE_SP!$G$2:$G$143)</f>
        <v>74378.27</v>
      </c>
      <c r="D93" s="21">
        <f>SUMIF(BIVE_SP!$A$2:$A$143,A93,BIVE_SP!$H$2:$H$143)</f>
        <v>0</v>
      </c>
      <c r="E93" s="21">
        <f t="shared" si="6"/>
        <v>74378.27</v>
      </c>
      <c r="F93" s="37">
        <f t="shared" si="7"/>
        <v>74378.27</v>
      </c>
      <c r="G93" s="19"/>
      <c r="H93" s="21">
        <f>VLOOKUP(A93,'SP2018'!$A$2:$F$124,6,FALSE)</f>
        <v>74953.539999999994</v>
      </c>
      <c r="I93" s="21">
        <f t="shared" si="5"/>
        <v>-575.26999999998952</v>
      </c>
      <c r="J93" s="20" t="s">
        <v>3427</v>
      </c>
      <c r="K93" s="78" t="s">
        <v>1930</v>
      </c>
      <c r="L93" s="19"/>
      <c r="M93" s="19"/>
      <c r="N93" s="19"/>
      <c r="O93" s="19"/>
    </row>
    <row r="94" spans="1:15" hidden="1">
      <c r="A94" s="20">
        <v>40203015</v>
      </c>
      <c r="B94" s="20" t="s">
        <v>3444</v>
      </c>
      <c r="C94" s="21">
        <f>SUMIF(BIVE_SP!$A$2:$A$143,A94,BIVE_SP!$G$2:$G$143)</f>
        <v>519555.15</v>
      </c>
      <c r="D94" s="21">
        <f>SUMIF(BIVE_SP!$A$2:$A$143,A94,BIVE_SP!$H$2:$H$143)</f>
        <v>0</v>
      </c>
      <c r="E94" s="21">
        <f t="shared" si="6"/>
        <v>519555.15</v>
      </c>
      <c r="F94" s="37">
        <f t="shared" si="7"/>
        <v>519555.15</v>
      </c>
      <c r="G94" s="19"/>
      <c r="H94" s="21">
        <f>VLOOKUP(A94,'SP2018'!$A$2:$F$124,6,FALSE)</f>
        <v>272657.98</v>
      </c>
      <c r="I94" s="21">
        <f t="shared" si="5"/>
        <v>246897.17000000004</v>
      </c>
      <c r="J94" s="20" t="s">
        <v>3427</v>
      </c>
      <c r="K94" s="78" t="s">
        <v>1930</v>
      </c>
      <c r="L94" s="19"/>
      <c r="M94" s="19"/>
      <c r="N94" s="19"/>
      <c r="O94" s="19"/>
    </row>
    <row r="95" spans="1:15" hidden="1">
      <c r="A95" s="20">
        <v>40203016</v>
      </c>
      <c r="B95" s="20" t="s">
        <v>3445</v>
      </c>
      <c r="C95" s="21">
        <f>SUMIF(BIVE_SP!$A$2:$A$143,A95,BIVE_SP!$G$2:$G$143)</f>
        <v>153560</v>
      </c>
      <c r="D95" s="21">
        <f>SUMIF(BIVE_SP!$A$2:$A$143,A95,BIVE_SP!$H$2:$H$143)</f>
        <v>0</v>
      </c>
      <c r="E95" s="21">
        <f t="shared" si="6"/>
        <v>153560</v>
      </c>
      <c r="F95" s="37">
        <f t="shared" si="7"/>
        <v>153560</v>
      </c>
      <c r="G95" s="19"/>
      <c r="H95" s="21">
        <f>VLOOKUP(A95,'SP2018'!$A$2:$F$124,6,FALSE)</f>
        <v>152176.07999999999</v>
      </c>
      <c r="I95" s="21">
        <f t="shared" si="5"/>
        <v>1383.9200000000128</v>
      </c>
      <c r="J95" s="20" t="s">
        <v>3427</v>
      </c>
      <c r="K95" s="78" t="s">
        <v>1930</v>
      </c>
      <c r="L95" s="19"/>
      <c r="M95" s="19"/>
      <c r="N95" s="19"/>
      <c r="O95" s="19"/>
    </row>
    <row r="96" spans="1:15" hidden="1">
      <c r="A96" s="20">
        <v>40203017</v>
      </c>
      <c r="B96" s="20" t="s">
        <v>3446</v>
      </c>
      <c r="C96" s="21">
        <f>SUMIF(BIVE_SP!$A$2:$A$143,A96,BIVE_SP!$G$2:$G$143)</f>
        <v>3063238</v>
      </c>
      <c r="D96" s="21">
        <f>SUMIF(BIVE_SP!$A$2:$A$143,A96,BIVE_SP!$H$2:$H$143)</f>
        <v>0</v>
      </c>
      <c r="E96" s="21">
        <f t="shared" si="6"/>
        <v>3063238</v>
      </c>
      <c r="F96" s="37">
        <f t="shared" si="7"/>
        <v>3063238</v>
      </c>
      <c r="G96" s="19"/>
      <c r="H96" s="21">
        <f>VLOOKUP(A96,'SP2018'!$A$2:$F$124,6,FALSE)</f>
        <v>4048656</v>
      </c>
      <c r="I96" s="21">
        <f t="shared" si="5"/>
        <v>-985418</v>
      </c>
      <c r="J96" s="20" t="s">
        <v>3427</v>
      </c>
      <c r="K96" s="78" t="s">
        <v>1930</v>
      </c>
      <c r="L96" s="19"/>
      <c r="M96" s="19"/>
      <c r="N96" s="19"/>
      <c r="O96" s="19"/>
    </row>
    <row r="97" spans="1:15" hidden="1">
      <c r="A97" s="20">
        <v>40203018</v>
      </c>
      <c r="B97" s="20" t="s">
        <v>1043</v>
      </c>
      <c r="C97" s="21">
        <f>SUMIF(BIVE_SP!$A$2:$A$143,A97,BIVE_SP!$G$2:$G$143)</f>
        <v>1028252.5</v>
      </c>
      <c r="D97" s="21">
        <f>SUMIF(BIVE_SP!$A$2:$A$143,A97,BIVE_SP!$H$2:$H$143)</f>
        <v>0</v>
      </c>
      <c r="E97" s="21">
        <f t="shared" si="6"/>
        <v>1028252.5</v>
      </c>
      <c r="F97" s="37">
        <f t="shared" si="7"/>
        <v>1028252.5</v>
      </c>
      <c r="G97" s="19"/>
      <c r="H97" s="21">
        <f>VLOOKUP(A97,'SP2018'!$A$2:$F$124,6,FALSE)</f>
        <v>496321</v>
      </c>
      <c r="I97" s="21">
        <f t="shared" si="5"/>
        <v>531931.5</v>
      </c>
      <c r="J97" s="20" t="s">
        <v>3427</v>
      </c>
      <c r="K97" s="78" t="s">
        <v>1930</v>
      </c>
      <c r="L97" s="19"/>
      <c r="M97" s="19"/>
      <c r="N97" s="19"/>
      <c r="O97" s="19"/>
    </row>
    <row r="98" spans="1:15" hidden="1">
      <c r="A98" s="20">
        <v>40203019</v>
      </c>
      <c r="B98" s="20" t="s">
        <v>1044</v>
      </c>
      <c r="C98" s="21">
        <f>SUMIF(BIVE_SP!$A$2:$A$143,A98,BIVE_SP!$G$2:$G$143)</f>
        <v>202107.6</v>
      </c>
      <c r="D98" s="21">
        <f>SUMIF(BIVE_SP!$A$2:$A$143,A98,BIVE_SP!$H$2:$H$143)</f>
        <v>0</v>
      </c>
      <c r="E98" s="21">
        <f t="shared" si="6"/>
        <v>202107.6</v>
      </c>
      <c r="F98" s="37">
        <f t="shared" si="7"/>
        <v>202107.6</v>
      </c>
      <c r="G98" s="19"/>
      <c r="H98" s="21">
        <f>VLOOKUP(A98,'SP2018'!$A$2:$F$124,6,FALSE)</f>
        <v>204080</v>
      </c>
      <c r="I98" s="21">
        <f t="shared" si="5"/>
        <v>-1972.3999999999942</v>
      </c>
      <c r="J98" s="20" t="s">
        <v>3427</v>
      </c>
      <c r="K98" s="78" t="s">
        <v>1930</v>
      </c>
      <c r="L98" s="19"/>
      <c r="M98" s="19"/>
      <c r="N98" s="19"/>
      <c r="O98" s="19"/>
    </row>
    <row r="99" spans="1:15" hidden="1">
      <c r="A99" s="20">
        <v>40203020</v>
      </c>
      <c r="B99" s="20" t="s">
        <v>1045</v>
      </c>
      <c r="C99" s="75">
        <v>17026</v>
      </c>
      <c r="D99" s="75"/>
      <c r="E99" s="21">
        <f t="shared" si="6"/>
        <v>17026</v>
      </c>
      <c r="F99" s="37">
        <f t="shared" si="7"/>
        <v>17026</v>
      </c>
      <c r="G99" s="19"/>
      <c r="H99" s="21">
        <v>128163.33</v>
      </c>
      <c r="I99" s="21">
        <f t="shared" si="5"/>
        <v>-111137.33</v>
      </c>
      <c r="J99" s="20" t="s">
        <v>3427</v>
      </c>
      <c r="K99" s="78" t="s">
        <v>1930</v>
      </c>
      <c r="L99" s="19"/>
      <c r="M99" s="19"/>
      <c r="N99" s="19"/>
      <c r="O99" s="19"/>
    </row>
    <row r="100" spans="1:15" hidden="1">
      <c r="A100" s="20"/>
      <c r="B100" s="20"/>
      <c r="C100" s="21"/>
      <c r="D100" s="19"/>
      <c r="E100" s="19"/>
      <c r="F100" s="19"/>
      <c r="G100" s="19"/>
      <c r="H100" s="19"/>
      <c r="I100" s="19"/>
      <c r="J100" s="20"/>
      <c r="K100" s="19"/>
      <c r="L100" s="19"/>
      <c r="M100" s="19"/>
      <c r="N100" s="19"/>
      <c r="O100" s="19"/>
    </row>
    <row r="101" spans="1:15" hidden="1">
      <c r="A101" s="20"/>
      <c r="B101" s="17" t="s">
        <v>1047</v>
      </c>
      <c r="C101" s="18">
        <f>SUM(C102:C104)</f>
        <v>3278548.55</v>
      </c>
      <c r="D101" s="18">
        <f>SUM(D102:D104)</f>
        <v>0</v>
      </c>
      <c r="E101" s="18">
        <f>SUM(E102:E104)</f>
        <v>3278548.55</v>
      </c>
      <c r="F101" s="18">
        <f>SUM(F102:F104)</f>
        <v>3278548.55</v>
      </c>
      <c r="G101" s="19"/>
      <c r="H101" s="18">
        <f>SUM(H102:H104)</f>
        <v>2460220.35</v>
      </c>
      <c r="I101" s="18">
        <f t="shared" si="5"/>
        <v>818328.19999999972</v>
      </c>
      <c r="J101" s="20"/>
      <c r="K101" s="19"/>
      <c r="L101" s="19"/>
      <c r="M101" s="19"/>
      <c r="N101" s="19"/>
      <c r="O101" s="19"/>
    </row>
    <row r="102" spans="1:15" hidden="1">
      <c r="A102" s="20">
        <v>40204000</v>
      </c>
      <c r="B102" s="20" t="s">
        <v>1048</v>
      </c>
      <c r="C102" s="75">
        <v>1234201.24</v>
      </c>
      <c r="D102" s="75"/>
      <c r="E102" s="21">
        <f>+C102-D102</f>
        <v>1234201.24</v>
      </c>
      <c r="F102" s="37">
        <f>+E102</f>
        <v>1234201.24</v>
      </c>
      <c r="G102" s="19"/>
      <c r="H102" s="21">
        <v>518006.8</v>
      </c>
      <c r="I102" s="21">
        <f t="shared" si="5"/>
        <v>716194.44</v>
      </c>
      <c r="J102" s="20" t="s">
        <v>1046</v>
      </c>
      <c r="K102" s="78" t="s">
        <v>1930</v>
      </c>
      <c r="L102" s="19"/>
      <c r="M102" s="19"/>
      <c r="N102" s="19"/>
      <c r="O102" s="19"/>
    </row>
    <row r="103" spans="1:15" hidden="1">
      <c r="A103" s="20">
        <v>40204002</v>
      </c>
      <c r="B103" s="20" t="s">
        <v>1049</v>
      </c>
      <c r="C103" s="21">
        <f>SUMIF(BIVE_SP!$A$2:$A$143,A103,BIVE_SP!$G$2:$G$143)</f>
        <v>2044347.31</v>
      </c>
      <c r="D103" s="21">
        <f>SUMIF(BIVE_SP!$A$2:$A$143,A103,BIVE_SP!$H$2:$H$143)</f>
        <v>0</v>
      </c>
      <c r="E103" s="21">
        <f>+C103-D103</f>
        <v>2044347.31</v>
      </c>
      <c r="F103" s="37">
        <f>+E103</f>
        <v>2044347.31</v>
      </c>
      <c r="G103" s="19"/>
      <c r="H103" s="21">
        <f>VLOOKUP(A103,'SP2018'!$A$2:$F$124,6,FALSE)</f>
        <v>1942213.55</v>
      </c>
      <c r="I103" s="21">
        <f t="shared" si="5"/>
        <v>102133.76000000001</v>
      </c>
      <c r="J103" s="20" t="s">
        <v>1046</v>
      </c>
      <c r="K103" s="78" t="s">
        <v>1930</v>
      </c>
      <c r="L103" s="19"/>
      <c r="M103" s="19"/>
      <c r="N103" s="19"/>
      <c r="O103" s="19"/>
    </row>
    <row r="104" spans="1:15" hidden="1">
      <c r="A104" s="20">
        <v>40204003</v>
      </c>
      <c r="B104" s="20" t="s">
        <v>1541</v>
      </c>
      <c r="C104" s="21">
        <f>SUMIF(BIVE_SP!$A$2:$A$143,A104,BIVE_SP!$G$2:$G$143)</f>
        <v>0</v>
      </c>
      <c r="D104" s="21">
        <f>SUMIF(BIVE_SP!$A$2:$A$143,A104,BIVE_SP!$H$2:$H$143)</f>
        <v>0</v>
      </c>
      <c r="E104" s="21">
        <f>+C104-D104</f>
        <v>0</v>
      </c>
      <c r="F104" s="37">
        <f>+E104</f>
        <v>0</v>
      </c>
      <c r="G104" s="19"/>
      <c r="H104" s="21"/>
      <c r="I104" s="21">
        <f t="shared" si="5"/>
        <v>0</v>
      </c>
      <c r="J104" s="20" t="s">
        <v>1046</v>
      </c>
      <c r="K104" s="78" t="s">
        <v>1930</v>
      </c>
      <c r="L104" s="19"/>
      <c r="M104" s="19"/>
      <c r="N104" s="19"/>
      <c r="O104" s="19"/>
    </row>
    <row r="105" spans="1:15" hidden="1">
      <c r="A105" s="20"/>
      <c r="B105" s="20"/>
      <c r="C105" s="21"/>
      <c r="D105" s="19"/>
      <c r="E105" s="19"/>
      <c r="F105" s="19"/>
      <c r="G105" s="19"/>
      <c r="H105" s="19"/>
      <c r="I105" s="19"/>
      <c r="J105" s="20"/>
      <c r="K105" s="19"/>
      <c r="L105" s="19"/>
      <c r="M105" s="19"/>
      <c r="N105" s="19"/>
      <c r="O105" s="19"/>
    </row>
    <row r="106" spans="1:15" hidden="1">
      <c r="A106" s="20"/>
      <c r="B106" s="17" t="s">
        <v>1543</v>
      </c>
      <c r="C106" s="18">
        <f>+C107</f>
        <v>0</v>
      </c>
      <c r="D106" s="18">
        <f>+D107</f>
        <v>0</v>
      </c>
      <c r="E106" s="18">
        <f>+E107</f>
        <v>0</v>
      </c>
      <c r="F106" s="18">
        <f>+F107</f>
        <v>0</v>
      </c>
      <c r="G106" s="19"/>
      <c r="H106" s="18">
        <f>+H107</f>
        <v>0</v>
      </c>
      <c r="I106" s="18">
        <f t="shared" si="5"/>
        <v>0</v>
      </c>
      <c r="J106" s="20"/>
      <c r="K106" s="19"/>
      <c r="L106" s="19"/>
      <c r="M106" s="19"/>
      <c r="N106" s="19"/>
      <c r="O106" s="19"/>
    </row>
    <row r="107" spans="1:15" hidden="1">
      <c r="A107" s="20">
        <v>40204001</v>
      </c>
      <c r="B107" s="20" t="s">
        <v>1544</v>
      </c>
      <c r="C107" s="75"/>
      <c r="D107" s="75"/>
      <c r="E107" s="21">
        <f>+C107-D107</f>
        <v>0</v>
      </c>
      <c r="F107" s="37">
        <f>+E107</f>
        <v>0</v>
      </c>
      <c r="G107" s="19"/>
      <c r="H107" s="21"/>
      <c r="I107" s="21">
        <f t="shared" si="5"/>
        <v>0</v>
      </c>
      <c r="J107" s="20" t="s">
        <v>1542</v>
      </c>
      <c r="K107" s="78" t="s">
        <v>1930</v>
      </c>
      <c r="L107" s="19"/>
      <c r="M107" s="19"/>
      <c r="N107" s="19"/>
      <c r="O107" s="19"/>
    </row>
    <row r="108" spans="1:15" hidden="1">
      <c r="A108" s="20"/>
      <c r="B108" s="20"/>
      <c r="C108" s="21"/>
      <c r="D108" s="19"/>
      <c r="E108" s="19"/>
      <c r="F108" s="19"/>
      <c r="G108" s="19"/>
      <c r="H108" s="19"/>
      <c r="I108" s="19"/>
      <c r="J108" s="20"/>
      <c r="K108" s="19"/>
      <c r="L108" s="19"/>
      <c r="M108" s="19"/>
      <c r="N108" s="19"/>
      <c r="O108" s="19"/>
    </row>
    <row r="109" spans="1:15" hidden="1">
      <c r="A109" s="20"/>
      <c r="B109" s="17" t="s">
        <v>1546</v>
      </c>
      <c r="C109" s="18">
        <f>+C110</f>
        <v>0</v>
      </c>
      <c r="D109" s="18">
        <f>+D110</f>
        <v>0</v>
      </c>
      <c r="E109" s="18">
        <f>+E110</f>
        <v>0</v>
      </c>
      <c r="F109" s="18">
        <f>+F110</f>
        <v>0</v>
      </c>
      <c r="G109" s="19"/>
      <c r="H109" s="18">
        <f>+H110</f>
        <v>0</v>
      </c>
      <c r="I109" s="18">
        <f t="shared" si="5"/>
        <v>0</v>
      </c>
      <c r="J109" s="20"/>
      <c r="K109" s="19"/>
      <c r="L109" s="19"/>
      <c r="M109" s="19"/>
      <c r="N109" s="19"/>
      <c r="O109" s="19"/>
    </row>
    <row r="110" spans="1:15" hidden="1">
      <c r="A110" s="20">
        <v>40205000</v>
      </c>
      <c r="B110" s="20" t="s">
        <v>1547</v>
      </c>
      <c r="C110" s="75"/>
      <c r="D110" s="75"/>
      <c r="E110" s="21">
        <f>+C110-D110</f>
        <v>0</v>
      </c>
      <c r="F110" s="37">
        <f>+E110</f>
        <v>0</v>
      </c>
      <c r="G110" s="19"/>
      <c r="H110" s="21"/>
      <c r="I110" s="21">
        <f t="shared" si="5"/>
        <v>0</v>
      </c>
      <c r="J110" s="20" t="s">
        <v>1545</v>
      </c>
      <c r="K110" s="78" t="s">
        <v>1930</v>
      </c>
      <c r="L110" s="19"/>
      <c r="M110" s="19"/>
      <c r="N110" s="19"/>
      <c r="O110" s="19"/>
    </row>
    <row r="111" spans="1:15" hidden="1">
      <c r="A111" s="20"/>
      <c r="B111" s="20"/>
      <c r="C111" s="20"/>
      <c r="D111" s="19"/>
      <c r="E111" s="19"/>
      <c r="F111" s="19"/>
      <c r="G111" s="19"/>
      <c r="H111" s="19"/>
      <c r="I111" s="19"/>
      <c r="J111" s="20"/>
      <c r="K111" s="19"/>
      <c r="L111" s="19"/>
      <c r="M111" s="19"/>
      <c r="N111" s="19"/>
      <c r="O111" s="19"/>
    </row>
    <row r="112" spans="1:15" hidden="1">
      <c r="A112" s="20"/>
      <c r="B112" s="17" t="s">
        <v>1051</v>
      </c>
      <c r="C112" s="18">
        <f>SUM(C113:C117)</f>
        <v>19754.79</v>
      </c>
      <c r="D112" s="18">
        <f>SUM(D113:D117)</f>
        <v>0</v>
      </c>
      <c r="E112" s="18">
        <f>SUM(E113:E117)</f>
        <v>19754.79</v>
      </c>
      <c r="F112" s="18">
        <f>SUM(F113:F117)</f>
        <v>19754.79</v>
      </c>
      <c r="G112" s="19"/>
      <c r="H112" s="18">
        <f>SUM(H113:H117)</f>
        <v>33755.79</v>
      </c>
      <c r="I112" s="18">
        <f t="shared" si="5"/>
        <v>-14001</v>
      </c>
      <c r="J112" s="20"/>
      <c r="K112" s="19"/>
      <c r="L112" s="19"/>
      <c r="M112" s="19"/>
      <c r="N112" s="19"/>
      <c r="O112" s="19"/>
    </row>
    <row r="113" spans="1:15" hidden="1">
      <c r="A113" s="20">
        <v>40206000</v>
      </c>
      <c r="B113" s="20" t="s">
        <v>2088</v>
      </c>
      <c r="C113" s="21">
        <f>SUMIF(BIVE_SP!$A$2:$A$143,A113,BIVE_SP!$G$2:$G$143)</f>
        <v>0</v>
      </c>
      <c r="D113" s="21">
        <f>SUMIF(BIVE_SP!$A$2:$A$143,A113,BIVE_SP!$H$2:$H$143)</f>
        <v>0</v>
      </c>
      <c r="E113" s="21">
        <f>+C113-D113</f>
        <v>0</v>
      </c>
      <c r="F113" s="37">
        <f>+E113</f>
        <v>0</v>
      </c>
      <c r="G113" s="19"/>
      <c r="H113" s="21">
        <f>VLOOKUP(A113,'SP2018'!$A$2:$F$124,6,FALSE)</f>
        <v>85</v>
      </c>
      <c r="I113" s="21">
        <f t="shared" si="5"/>
        <v>-85</v>
      </c>
      <c r="J113" s="20" t="s">
        <v>1050</v>
      </c>
      <c r="K113" s="78" t="s">
        <v>1930</v>
      </c>
      <c r="L113" s="19"/>
      <c r="M113" s="19"/>
      <c r="N113" s="19"/>
      <c r="O113" s="19"/>
    </row>
    <row r="114" spans="1:15" hidden="1">
      <c r="A114" s="20">
        <v>40206001</v>
      </c>
      <c r="B114" s="20" t="s">
        <v>1052</v>
      </c>
      <c r="C114" s="21">
        <f>SUMIF(BIVE_SP!$A$2:$A$143,A114,BIVE_SP!$G$2:$G$143)</f>
        <v>17625.79</v>
      </c>
      <c r="D114" s="21">
        <f>SUMIF(BIVE_SP!$A$2:$A$143,A114,BIVE_SP!$H$2:$H$143)</f>
        <v>0</v>
      </c>
      <c r="E114" s="21">
        <f>+C114-D114</f>
        <v>17625.79</v>
      </c>
      <c r="F114" s="37">
        <f>+E114</f>
        <v>17625.79</v>
      </c>
      <c r="G114" s="19"/>
      <c r="H114" s="21">
        <f>VLOOKUP(A114,'SP2018'!$A$2:$F$124,6,FALSE)</f>
        <v>17625.79</v>
      </c>
      <c r="I114" s="21">
        <f t="shared" si="5"/>
        <v>0</v>
      </c>
      <c r="J114" s="20" t="s">
        <v>1050</v>
      </c>
      <c r="K114" s="78" t="s">
        <v>1930</v>
      </c>
      <c r="L114" s="19"/>
      <c r="M114" s="19"/>
      <c r="N114" s="19"/>
      <c r="O114" s="19"/>
    </row>
    <row r="115" spans="1:15" hidden="1">
      <c r="A115" s="20">
        <v>40206002</v>
      </c>
      <c r="B115" s="20" t="s">
        <v>1053</v>
      </c>
      <c r="C115" s="21">
        <f>SUMIF(BIVE_SP!$A$2:$A$143,A115,BIVE_SP!$G$2:$G$143)</f>
        <v>2129</v>
      </c>
      <c r="D115" s="21">
        <f>SUMIF(BIVE_SP!$A$2:$A$143,A115,BIVE_SP!$H$2:$H$143)</f>
        <v>0</v>
      </c>
      <c r="E115" s="21">
        <f>+C115-D115</f>
        <v>2129</v>
      </c>
      <c r="F115" s="37">
        <f>+E115</f>
        <v>2129</v>
      </c>
      <c r="G115" s="19"/>
      <c r="H115" s="21">
        <f>VLOOKUP(A115,'SP2018'!$A$2:$F$124,6,FALSE)</f>
        <v>16045</v>
      </c>
      <c r="I115" s="21">
        <f t="shared" si="5"/>
        <v>-13916</v>
      </c>
      <c r="J115" s="20" t="s">
        <v>1050</v>
      </c>
      <c r="K115" s="78" t="s">
        <v>1930</v>
      </c>
      <c r="L115" s="19"/>
      <c r="M115" s="19"/>
      <c r="N115" s="19"/>
      <c r="O115" s="19"/>
    </row>
    <row r="116" spans="1:15" hidden="1">
      <c r="A116" s="20">
        <v>40206010</v>
      </c>
      <c r="B116" s="20" t="s">
        <v>1548</v>
      </c>
      <c r="C116" s="75"/>
      <c r="D116" s="75"/>
      <c r="E116" s="21">
        <f>+C116-D116</f>
        <v>0</v>
      </c>
      <c r="F116" s="37">
        <f>+E116</f>
        <v>0</v>
      </c>
      <c r="G116" s="19"/>
      <c r="H116" s="21"/>
      <c r="I116" s="21">
        <f t="shared" si="5"/>
        <v>0</v>
      </c>
      <c r="J116" s="20" t="s">
        <v>1050</v>
      </c>
      <c r="K116" s="78" t="s">
        <v>1930</v>
      </c>
      <c r="L116" s="19"/>
      <c r="M116" s="19"/>
      <c r="N116" s="19"/>
      <c r="O116" s="19"/>
    </row>
    <row r="117" spans="1:15" hidden="1">
      <c r="A117" s="20">
        <v>88888885</v>
      </c>
      <c r="B117" s="20" t="s">
        <v>1549</v>
      </c>
      <c r="C117" s="21">
        <f>SUMIF(BIVE_SP!$A$2:$A$143,A117,BIVE_SP!$G$2:$G$143)</f>
        <v>0</v>
      </c>
      <c r="D117" s="21">
        <f>SUMIF(BIVE_SP!$A$2:$A$143,A117,BIVE_SP!$H$2:$H$143)</f>
        <v>0</v>
      </c>
      <c r="E117" s="21">
        <f>+C117-D117</f>
        <v>0</v>
      </c>
      <c r="F117" s="37">
        <f>+E117</f>
        <v>0</v>
      </c>
      <c r="G117" s="19"/>
      <c r="H117" s="21"/>
      <c r="I117" s="21">
        <f t="shared" si="5"/>
        <v>0</v>
      </c>
      <c r="J117" s="20" t="s">
        <v>1050</v>
      </c>
      <c r="K117" s="78" t="s">
        <v>1930</v>
      </c>
      <c r="L117" s="19"/>
      <c r="M117" s="19"/>
      <c r="N117" s="19"/>
      <c r="O117" s="19"/>
    </row>
    <row r="118" spans="1:15" hidden="1">
      <c r="A118" s="20"/>
      <c r="B118" s="20"/>
      <c r="C118" s="21"/>
      <c r="D118" s="19"/>
      <c r="E118" s="19"/>
      <c r="F118" s="19"/>
      <c r="G118" s="19"/>
      <c r="H118" s="19"/>
      <c r="I118" s="19"/>
      <c r="J118" s="20"/>
      <c r="K118" s="19"/>
      <c r="L118" s="19"/>
      <c r="M118" s="19"/>
      <c r="N118" s="19"/>
      <c r="O118" s="19"/>
    </row>
    <row r="119" spans="1:15" hidden="1">
      <c r="A119" s="20"/>
      <c r="B119" s="17" t="s">
        <v>1055</v>
      </c>
      <c r="C119" s="18">
        <f>SUM(C120:C138)</f>
        <v>1520076.7599999986</v>
      </c>
      <c r="D119" s="18">
        <f>SUM(D120:D138)</f>
        <v>75453.459999999992</v>
      </c>
      <c r="E119" s="18">
        <f>SUM(E120:E138)</f>
        <v>1444623.2999999986</v>
      </c>
      <c r="F119" s="18">
        <f>SUM(F120:F138)</f>
        <v>1444623.2999999986</v>
      </c>
      <c r="G119" s="19"/>
      <c r="H119" s="18">
        <f>SUM(H120:H138)</f>
        <v>1190673.7899999989</v>
      </c>
      <c r="I119" s="18">
        <f t="shared" si="5"/>
        <v>253949.50999999978</v>
      </c>
      <c r="J119" s="20"/>
      <c r="K119" s="19"/>
      <c r="L119" s="19"/>
      <c r="M119" s="19"/>
      <c r="N119" s="19"/>
      <c r="O119" s="19"/>
    </row>
    <row r="120" spans="1:15" hidden="1">
      <c r="A120" s="20">
        <v>40207000</v>
      </c>
      <c r="B120" s="20" t="s">
        <v>1056</v>
      </c>
      <c r="C120" s="75">
        <v>965201.76999999909</v>
      </c>
      <c r="D120" s="75"/>
      <c r="E120" s="21">
        <f t="shared" ref="E120:E138" si="8">+C120-D120</f>
        <v>965201.76999999909</v>
      </c>
      <c r="F120" s="37">
        <f t="shared" ref="F120:F138" si="9">+E120</f>
        <v>965201.76999999909</v>
      </c>
      <c r="G120" s="19"/>
      <c r="H120" s="21">
        <v>697586.96999999904</v>
      </c>
      <c r="I120" s="21">
        <f t="shared" si="5"/>
        <v>267614.80000000005</v>
      </c>
      <c r="J120" s="20" t="s">
        <v>1054</v>
      </c>
      <c r="K120" s="78" t="s">
        <v>1930</v>
      </c>
      <c r="L120" s="19"/>
      <c r="M120" s="19"/>
      <c r="N120" s="19"/>
      <c r="O120" s="19"/>
    </row>
    <row r="121" spans="1:15" hidden="1">
      <c r="A121" s="20">
        <v>40207001</v>
      </c>
      <c r="B121" s="20" t="s">
        <v>1057</v>
      </c>
      <c r="C121" s="21">
        <f>SUMIF(BIVE_SP!$A$2:$A$143,A121,BIVE_SP!$G$2:$G$143)</f>
        <v>353065.44</v>
      </c>
      <c r="D121" s="21">
        <f>SUMIF(BIVE_SP!$A$2:$A$143,A121,BIVE_SP!$H$2:$H$143)</f>
        <v>0</v>
      </c>
      <c r="E121" s="21">
        <f t="shared" si="8"/>
        <v>353065.44</v>
      </c>
      <c r="F121" s="37">
        <f t="shared" si="9"/>
        <v>353065.44</v>
      </c>
      <c r="G121" s="19"/>
      <c r="H121" s="21">
        <f>VLOOKUP(A121,'SP2018'!$A$2:$F$124,6,FALSE)</f>
        <v>173823.96</v>
      </c>
      <c r="I121" s="21">
        <f t="shared" si="5"/>
        <v>179241.48</v>
      </c>
      <c r="J121" s="20" t="s">
        <v>1054</v>
      </c>
      <c r="K121" s="78" t="s">
        <v>1930</v>
      </c>
      <c r="L121" s="19"/>
      <c r="M121" s="19"/>
      <c r="N121" s="19"/>
      <c r="O121" s="19"/>
    </row>
    <row r="122" spans="1:15" hidden="1">
      <c r="A122" s="20">
        <v>40207002</v>
      </c>
      <c r="B122" s="20" t="s">
        <v>1058</v>
      </c>
      <c r="C122" s="21">
        <f>SUMIF(BIVE_SP!$A$2:$A$143,A122,BIVE_SP!$G$2:$G$143)</f>
        <v>0</v>
      </c>
      <c r="D122" s="21">
        <f>SUMIF(BIVE_SP!$A$2:$A$143,A122,BIVE_SP!$H$2:$H$143)</f>
        <v>39893.01</v>
      </c>
      <c r="E122" s="21">
        <f t="shared" si="8"/>
        <v>-39893.01</v>
      </c>
      <c r="F122" s="37">
        <f t="shared" si="9"/>
        <v>-39893.01</v>
      </c>
      <c r="G122" s="19"/>
      <c r="H122" s="21"/>
      <c r="I122" s="21">
        <f t="shared" si="5"/>
        <v>-39893.01</v>
      </c>
      <c r="J122" s="20" t="s">
        <v>1054</v>
      </c>
      <c r="K122" s="78" t="s">
        <v>1930</v>
      </c>
      <c r="L122" s="19"/>
      <c r="M122" s="19"/>
      <c r="N122" s="19"/>
      <c r="O122" s="19"/>
    </row>
    <row r="123" spans="1:15" hidden="1">
      <c r="A123" s="20">
        <v>40207003</v>
      </c>
      <c r="B123" s="20" t="s">
        <v>1059</v>
      </c>
      <c r="C123" s="21">
        <f>SUMIF(BIVE_SP!$A$2:$A$143,A123,BIVE_SP!$G$2:$G$143)</f>
        <v>0</v>
      </c>
      <c r="D123" s="21">
        <f>SUMIF(BIVE_SP!$A$2:$A$143,A123,BIVE_SP!$H$2:$H$143)</f>
        <v>35560.449999999997</v>
      </c>
      <c r="E123" s="21">
        <f t="shared" si="8"/>
        <v>-35560.449999999997</v>
      </c>
      <c r="F123" s="37">
        <f t="shared" si="9"/>
        <v>-35560.449999999997</v>
      </c>
      <c r="G123" s="19"/>
      <c r="H123" s="21">
        <f>VLOOKUP(A123,'SP2018'!$A$2:$F$124,6,FALSE)</f>
        <v>-45561.11</v>
      </c>
      <c r="I123" s="21">
        <f t="shared" si="5"/>
        <v>10000.660000000003</v>
      </c>
      <c r="J123" s="20" t="s">
        <v>1054</v>
      </c>
      <c r="K123" s="78" t="s">
        <v>1930</v>
      </c>
      <c r="L123" s="19"/>
      <c r="M123" s="19"/>
      <c r="N123" s="19"/>
      <c r="O123" s="19"/>
    </row>
    <row r="124" spans="1:15" hidden="1">
      <c r="A124" s="20">
        <v>40207010</v>
      </c>
      <c r="B124" s="20" t="s">
        <v>2089</v>
      </c>
      <c r="C124" s="21">
        <f>SUMIF(BIVE_SP!$A$2:$A$143,A124,BIVE_SP!$G$2:$G$143)</f>
        <v>0</v>
      </c>
      <c r="D124" s="21">
        <f>SUMIF(BIVE_SP!$A$2:$A$143,A124,BIVE_SP!$H$2:$H$143)</f>
        <v>0</v>
      </c>
      <c r="E124" s="21">
        <f t="shared" si="8"/>
        <v>0</v>
      </c>
      <c r="F124" s="37">
        <f t="shared" si="9"/>
        <v>0</v>
      </c>
      <c r="G124" s="19"/>
      <c r="H124" s="21">
        <f>VLOOKUP(A124,'SP2018'!$A$2:$F$124,6,FALSE)</f>
        <v>1581.69</v>
      </c>
      <c r="I124" s="21">
        <f t="shared" si="5"/>
        <v>-1581.69</v>
      </c>
      <c r="J124" s="20" t="s">
        <v>1054</v>
      </c>
      <c r="K124" s="78" t="s">
        <v>1930</v>
      </c>
      <c r="L124" s="19"/>
      <c r="M124" s="19"/>
      <c r="N124" s="19"/>
      <c r="O124" s="19"/>
    </row>
    <row r="125" spans="1:15" hidden="1">
      <c r="A125" s="20">
        <v>40207020</v>
      </c>
      <c r="B125" s="20" t="s">
        <v>1060</v>
      </c>
      <c r="C125" s="21">
        <f>SUMIF(BIVE_SP!$A$2:$A$143,A125,BIVE_SP!$G$2:$G$143)</f>
        <v>46510.75</v>
      </c>
      <c r="D125" s="21">
        <f>SUMIF(BIVE_SP!$A$2:$A$143,A125,BIVE_SP!$H$2:$H$143)</f>
        <v>0</v>
      </c>
      <c r="E125" s="21">
        <f t="shared" si="8"/>
        <v>46510.75</v>
      </c>
      <c r="F125" s="37">
        <f t="shared" si="9"/>
        <v>46510.75</v>
      </c>
      <c r="G125" s="19"/>
      <c r="H125" s="21">
        <f>VLOOKUP(A125,'SP2018'!$A$2:$F$124,6,FALSE)</f>
        <v>13570.51</v>
      </c>
      <c r="I125" s="21">
        <f t="shared" si="5"/>
        <v>32940.239999999998</v>
      </c>
      <c r="J125" s="20" t="s">
        <v>1054</v>
      </c>
      <c r="K125" s="78" t="s">
        <v>1930</v>
      </c>
      <c r="L125" s="19"/>
      <c r="M125" s="19"/>
      <c r="N125" s="19"/>
      <c r="O125" s="19"/>
    </row>
    <row r="126" spans="1:15" hidden="1">
      <c r="A126" s="20">
        <v>40207021</v>
      </c>
      <c r="B126" s="20" t="s">
        <v>1061</v>
      </c>
      <c r="C126" s="21">
        <f>SUMIF(BIVE_SP!$A$2:$A$143,A126,BIVE_SP!$G$2:$G$143)</f>
        <v>8607.9699999999993</v>
      </c>
      <c r="D126" s="21">
        <f>SUMIF(BIVE_SP!$A$2:$A$143,A126,BIVE_SP!$H$2:$H$143)</f>
        <v>0</v>
      </c>
      <c r="E126" s="21">
        <f t="shared" si="8"/>
        <v>8607.9699999999993</v>
      </c>
      <c r="F126" s="37">
        <f t="shared" si="9"/>
        <v>8607.9699999999993</v>
      </c>
      <c r="G126" s="19"/>
      <c r="H126" s="21">
        <f>VLOOKUP(A126,'SP2018'!$A$2:$F$124,6,FALSE)</f>
        <v>850.34</v>
      </c>
      <c r="I126" s="21">
        <f t="shared" si="5"/>
        <v>7757.6299999999992</v>
      </c>
      <c r="J126" s="20" t="s">
        <v>1054</v>
      </c>
      <c r="K126" s="78" t="s">
        <v>1930</v>
      </c>
      <c r="L126" s="19"/>
      <c r="M126" s="19"/>
      <c r="N126" s="19"/>
      <c r="O126" s="19"/>
    </row>
    <row r="127" spans="1:15" hidden="1">
      <c r="A127" s="20">
        <v>40207022</v>
      </c>
      <c r="B127" s="20" t="s">
        <v>1062</v>
      </c>
      <c r="C127" s="21">
        <f>SUMIF(BIVE_SP!$A$2:$A$143,A127,BIVE_SP!$G$2:$G$143)</f>
        <v>276.38</v>
      </c>
      <c r="D127" s="21">
        <f>SUMIF(BIVE_SP!$A$2:$A$143,A127,BIVE_SP!$H$2:$H$143)</f>
        <v>0</v>
      </c>
      <c r="E127" s="21">
        <f t="shared" si="8"/>
        <v>276.38</v>
      </c>
      <c r="F127" s="37">
        <f t="shared" si="9"/>
        <v>276.38</v>
      </c>
      <c r="G127" s="19"/>
      <c r="H127" s="21"/>
      <c r="I127" s="21">
        <f t="shared" si="5"/>
        <v>276.38</v>
      </c>
      <c r="J127" s="20" t="s">
        <v>1054</v>
      </c>
      <c r="K127" s="78" t="s">
        <v>1930</v>
      </c>
      <c r="L127" s="19"/>
      <c r="M127" s="19"/>
      <c r="N127" s="19"/>
      <c r="O127" s="19"/>
    </row>
    <row r="128" spans="1:15" hidden="1">
      <c r="A128" s="20">
        <v>40207031</v>
      </c>
      <c r="B128" s="20" t="s">
        <v>1550</v>
      </c>
      <c r="C128" s="21">
        <f>SUMIF(BIVE_SP!$A$2:$A$143,A128,BIVE_SP!$G$2:$G$143)</f>
        <v>0</v>
      </c>
      <c r="D128" s="21">
        <f>SUMIF(BIVE_SP!$A$2:$A$143,A128,BIVE_SP!$H$2:$H$143)</f>
        <v>0</v>
      </c>
      <c r="E128" s="21">
        <f t="shared" si="8"/>
        <v>0</v>
      </c>
      <c r="F128" s="37">
        <f t="shared" si="9"/>
        <v>0</v>
      </c>
      <c r="G128" s="19"/>
      <c r="H128" s="21"/>
      <c r="I128" s="21">
        <f t="shared" si="5"/>
        <v>0</v>
      </c>
      <c r="J128" s="20" t="s">
        <v>1054</v>
      </c>
      <c r="K128" s="78" t="s">
        <v>1930</v>
      </c>
      <c r="L128" s="19"/>
      <c r="M128" s="19"/>
      <c r="N128" s="19"/>
      <c r="O128" s="19"/>
    </row>
    <row r="129" spans="1:15" hidden="1">
      <c r="A129" s="20">
        <v>40207032</v>
      </c>
      <c r="B129" s="20" t="s">
        <v>2090</v>
      </c>
      <c r="C129" s="21">
        <f>SUMIF(BIVE_SP!$A$2:$A$143,A129,BIVE_SP!$G$2:$G$143)</f>
        <v>0</v>
      </c>
      <c r="D129" s="21">
        <f>SUMIF(BIVE_SP!$A$2:$A$143,A129,BIVE_SP!$H$2:$H$143)</f>
        <v>0</v>
      </c>
      <c r="E129" s="21">
        <f t="shared" si="8"/>
        <v>0</v>
      </c>
      <c r="F129" s="37">
        <f t="shared" si="9"/>
        <v>0</v>
      </c>
      <c r="G129" s="19"/>
      <c r="H129" s="21">
        <f>VLOOKUP(A129,'SP2018'!$A$2:$F$124,6,FALSE)</f>
        <v>221446.34</v>
      </c>
      <c r="I129" s="21">
        <f t="shared" si="5"/>
        <v>-221446.34</v>
      </c>
      <c r="J129" s="20" t="s">
        <v>1054</v>
      </c>
      <c r="K129" s="78" t="s">
        <v>1930</v>
      </c>
      <c r="L129" s="19"/>
      <c r="M129" s="19"/>
      <c r="N129" s="19"/>
      <c r="O129" s="19"/>
    </row>
    <row r="130" spans="1:15" hidden="1">
      <c r="A130" s="20">
        <v>40207033</v>
      </c>
      <c r="B130" s="20" t="s">
        <v>1063</v>
      </c>
      <c r="C130" s="21">
        <f>SUMIF(BIVE_SP!$A$2:$A$143,A130,BIVE_SP!$G$2:$G$143)</f>
        <v>14612.63</v>
      </c>
      <c r="D130" s="21">
        <f>SUMIF(BIVE_SP!$A$2:$A$143,A130,BIVE_SP!$H$2:$H$143)</f>
        <v>0</v>
      </c>
      <c r="E130" s="21">
        <f t="shared" si="8"/>
        <v>14612.63</v>
      </c>
      <c r="F130" s="37">
        <f t="shared" si="9"/>
        <v>14612.63</v>
      </c>
      <c r="G130" s="19"/>
      <c r="H130" s="21">
        <f>VLOOKUP(A130,'SP2018'!$A$2:$F$124,6,FALSE)</f>
        <v>10691.66</v>
      </c>
      <c r="I130" s="21">
        <f t="shared" si="5"/>
        <v>3920.9699999999993</v>
      </c>
      <c r="J130" s="20" t="s">
        <v>1054</v>
      </c>
      <c r="K130" s="78" t="s">
        <v>1930</v>
      </c>
      <c r="L130" s="19"/>
      <c r="M130" s="19"/>
      <c r="N130" s="19"/>
      <c r="O130" s="19"/>
    </row>
    <row r="131" spans="1:15" hidden="1">
      <c r="A131" s="20">
        <v>40207039</v>
      </c>
      <c r="B131" s="20" t="s">
        <v>1064</v>
      </c>
      <c r="C131" s="75">
        <v>18980</v>
      </c>
      <c r="D131" s="75"/>
      <c r="E131" s="21">
        <f t="shared" si="8"/>
        <v>18980</v>
      </c>
      <c r="F131" s="37">
        <f t="shared" si="9"/>
        <v>18980</v>
      </c>
      <c r="G131" s="19"/>
      <c r="H131" s="21">
        <v>6624</v>
      </c>
      <c r="I131" s="21">
        <f t="shared" si="5"/>
        <v>12356</v>
      </c>
      <c r="J131" s="20" t="s">
        <v>1054</v>
      </c>
      <c r="K131" s="78" t="s">
        <v>1930</v>
      </c>
      <c r="L131" s="19"/>
      <c r="M131" s="19"/>
      <c r="N131" s="19"/>
      <c r="O131" s="19"/>
    </row>
    <row r="132" spans="1:15" hidden="1">
      <c r="A132" s="20">
        <v>40207040</v>
      </c>
      <c r="B132" s="20" t="s">
        <v>1065</v>
      </c>
      <c r="C132" s="21">
        <f>SUMIF(BIVE_SP!$A$2:$A$143,A132,BIVE_SP!$G$2:$G$143)</f>
        <v>10052.379999999999</v>
      </c>
      <c r="D132" s="21">
        <f>SUMIF(BIVE_SP!$A$2:$A$143,A132,BIVE_SP!$H$2:$H$143)</f>
        <v>0</v>
      </c>
      <c r="E132" s="21">
        <f t="shared" si="8"/>
        <v>10052.379999999999</v>
      </c>
      <c r="F132" s="37">
        <f t="shared" si="9"/>
        <v>10052.379999999999</v>
      </c>
      <c r="G132" s="19"/>
      <c r="H132" s="21">
        <f>VLOOKUP(A132,'SP2018'!$A$2:$F$124,6,FALSE)</f>
        <v>10052.379999999999</v>
      </c>
      <c r="I132" s="21">
        <f t="shared" ref="I132:I158" si="10">+F132-H132</f>
        <v>0</v>
      </c>
      <c r="J132" s="20" t="s">
        <v>1054</v>
      </c>
      <c r="K132" s="78" t="s">
        <v>1930</v>
      </c>
      <c r="L132" s="19"/>
      <c r="M132" s="19"/>
      <c r="N132" s="19"/>
      <c r="O132" s="19"/>
    </row>
    <row r="133" spans="1:15" hidden="1">
      <c r="A133" s="20">
        <v>40207041</v>
      </c>
      <c r="B133" s="20" t="s">
        <v>1551</v>
      </c>
      <c r="C133" s="21">
        <f>SUMIF(BIVE_SP!$A$2:$A$143,A133,BIVE_SP!$G$2:$G$143)</f>
        <v>0</v>
      </c>
      <c r="D133" s="21">
        <f>SUMIF(BIVE_SP!$A$2:$A$143,A133,BIVE_SP!$H$2:$H$143)</f>
        <v>0</v>
      </c>
      <c r="E133" s="21">
        <f t="shared" si="8"/>
        <v>0</v>
      </c>
      <c r="F133" s="37">
        <f t="shared" si="9"/>
        <v>0</v>
      </c>
      <c r="G133" s="19"/>
      <c r="H133" s="21"/>
      <c r="I133" s="21">
        <f t="shared" si="10"/>
        <v>0</v>
      </c>
      <c r="J133" s="20" t="s">
        <v>1054</v>
      </c>
      <c r="K133" s="78" t="s">
        <v>1930</v>
      </c>
      <c r="L133" s="19"/>
      <c r="M133" s="19"/>
      <c r="N133" s="19"/>
      <c r="O133" s="19"/>
    </row>
    <row r="134" spans="1:15" hidden="1">
      <c r="A134" s="20">
        <v>40207042</v>
      </c>
      <c r="B134" s="20" t="s">
        <v>1066</v>
      </c>
      <c r="C134" s="21">
        <f>SUMIF(BIVE_SP!$A$2:$A$143,A134,BIVE_SP!$G$2:$G$143)</f>
        <v>135</v>
      </c>
      <c r="D134" s="21">
        <f>SUMIF(BIVE_SP!$A$2:$A$143,A134,BIVE_SP!$H$2:$H$143)</f>
        <v>0</v>
      </c>
      <c r="E134" s="21">
        <f t="shared" si="8"/>
        <v>135</v>
      </c>
      <c r="F134" s="37">
        <f t="shared" si="9"/>
        <v>135</v>
      </c>
      <c r="G134" s="19"/>
      <c r="H134" s="21">
        <f>VLOOKUP(A134,'SP2018'!$A$2:$F$124,6,FALSE)</f>
        <v>135</v>
      </c>
      <c r="I134" s="21">
        <f t="shared" si="10"/>
        <v>0</v>
      </c>
      <c r="J134" s="20" t="s">
        <v>1054</v>
      </c>
      <c r="K134" s="78" t="s">
        <v>1930</v>
      </c>
      <c r="L134" s="19"/>
      <c r="M134" s="19"/>
      <c r="N134" s="19"/>
      <c r="O134" s="19"/>
    </row>
    <row r="135" spans="1:15" hidden="1">
      <c r="A135" s="20">
        <v>40207043</v>
      </c>
      <c r="B135" s="20" t="s">
        <v>1067</v>
      </c>
      <c r="C135" s="21">
        <f>SUMIF(BIVE_SP!$A$2:$A$143,A135,BIVE_SP!$G$2:$G$143)</f>
        <v>86686.71</v>
      </c>
      <c r="D135" s="21">
        <f>SUMIF(BIVE_SP!$A$2:$A$143,A135,BIVE_SP!$H$2:$H$143)</f>
        <v>0</v>
      </c>
      <c r="E135" s="21">
        <f t="shared" si="8"/>
        <v>86686.71</v>
      </c>
      <c r="F135" s="37">
        <f t="shared" si="9"/>
        <v>86686.71</v>
      </c>
      <c r="G135" s="19"/>
      <c r="H135" s="21">
        <f>VLOOKUP(A135,'SP2018'!$A$2:$F$124,6,FALSE)</f>
        <v>83924.32</v>
      </c>
      <c r="I135" s="21">
        <f t="shared" si="10"/>
        <v>2762.3899999999994</v>
      </c>
      <c r="J135" s="20" t="s">
        <v>1054</v>
      </c>
      <c r="K135" s="78" t="s">
        <v>1930</v>
      </c>
      <c r="L135" s="19"/>
      <c r="M135" s="19"/>
      <c r="N135" s="19"/>
      <c r="O135" s="19"/>
    </row>
    <row r="136" spans="1:15" hidden="1">
      <c r="A136" s="20">
        <v>40207044</v>
      </c>
      <c r="B136" s="20" t="s">
        <v>2091</v>
      </c>
      <c r="C136" s="21">
        <f>SUMIF(BIVE_SP!$A$2:$A$143,A136,BIVE_SP!$G$2:$G$143)</f>
        <v>0</v>
      </c>
      <c r="D136" s="21">
        <f>SUMIF(BIVE_SP!$A$2:$A$143,A136,BIVE_SP!$H$2:$H$143)</f>
        <v>0</v>
      </c>
      <c r="E136" s="21">
        <f t="shared" si="8"/>
        <v>0</v>
      </c>
      <c r="F136" s="37">
        <f t="shared" si="9"/>
        <v>0</v>
      </c>
      <c r="G136" s="19"/>
      <c r="H136" s="21"/>
      <c r="I136" s="21">
        <f t="shared" si="10"/>
        <v>0</v>
      </c>
      <c r="J136" s="20" t="s">
        <v>1054</v>
      </c>
      <c r="K136" s="78" t="s">
        <v>1930</v>
      </c>
      <c r="L136" s="19"/>
      <c r="M136" s="19"/>
      <c r="N136" s="19"/>
      <c r="O136" s="19"/>
    </row>
    <row r="137" spans="1:15" hidden="1">
      <c r="A137" s="20">
        <v>40300000</v>
      </c>
      <c r="B137" s="20" t="s">
        <v>1068</v>
      </c>
      <c r="C137" s="21">
        <f>SUMIF(BIVE_SP!$A$2:$A$143,A137,BIVE_SP!$G$2:$G$143)</f>
        <v>10747.73</v>
      </c>
      <c r="D137" s="21">
        <f>SUMIF(BIVE_SP!$A$2:$A$143,A137,BIVE_SP!$H$2:$H$143)</f>
        <v>0</v>
      </c>
      <c r="E137" s="21">
        <f t="shared" si="8"/>
        <v>10747.73</v>
      </c>
      <c r="F137" s="37">
        <f t="shared" si="9"/>
        <v>10747.73</v>
      </c>
      <c r="G137" s="19"/>
      <c r="H137" s="21">
        <f>VLOOKUP(A137,'SP2018'!$A$2:$F$124,6,FALSE)</f>
        <v>10747.73</v>
      </c>
      <c r="I137" s="21">
        <f t="shared" si="10"/>
        <v>0</v>
      </c>
      <c r="J137" s="20" t="s">
        <v>1054</v>
      </c>
      <c r="K137" s="78" t="s">
        <v>1930</v>
      </c>
      <c r="L137" s="19"/>
      <c r="M137" s="19"/>
      <c r="N137" s="19"/>
      <c r="O137" s="19"/>
    </row>
    <row r="138" spans="1:15" hidden="1">
      <c r="A138" s="20">
        <v>40300001</v>
      </c>
      <c r="B138" s="20" t="s">
        <v>1069</v>
      </c>
      <c r="C138" s="21">
        <f>SUMIF(BIVE_SP!$A$2:$A$143,A138,BIVE_SP!$G$2:$G$143)</f>
        <v>5200</v>
      </c>
      <c r="D138" s="21">
        <f>SUMIF(BIVE_SP!$A$2:$A$143,A138,BIVE_SP!$H$2:$H$143)</f>
        <v>0</v>
      </c>
      <c r="E138" s="21">
        <f t="shared" si="8"/>
        <v>5200</v>
      </c>
      <c r="F138" s="37">
        <f t="shared" si="9"/>
        <v>5200</v>
      </c>
      <c r="G138" s="19"/>
      <c r="H138" s="21">
        <f>VLOOKUP(A138,'SP2018'!$A$2:$F$124,6,FALSE)</f>
        <v>5200</v>
      </c>
      <c r="I138" s="21">
        <f t="shared" si="10"/>
        <v>0</v>
      </c>
      <c r="J138" s="20" t="s">
        <v>1054</v>
      </c>
      <c r="K138" s="78" t="s">
        <v>1930</v>
      </c>
      <c r="L138" s="19"/>
      <c r="M138" s="19"/>
      <c r="N138" s="19"/>
      <c r="O138" s="19"/>
    </row>
    <row r="139" spans="1:15" hidden="1">
      <c r="A139" s="20"/>
      <c r="B139" s="20"/>
      <c r="C139" s="21"/>
      <c r="D139" s="19"/>
      <c r="E139" s="19"/>
      <c r="F139" s="19"/>
      <c r="G139" s="19"/>
      <c r="H139" s="19"/>
      <c r="I139" s="19"/>
      <c r="J139" s="20"/>
      <c r="K139" s="19"/>
      <c r="L139" s="19"/>
      <c r="M139" s="19"/>
      <c r="N139" s="19"/>
      <c r="O139" s="19"/>
    </row>
    <row r="140" spans="1:15" hidden="1">
      <c r="A140" s="20"/>
      <c r="B140" s="17" t="s">
        <v>1072</v>
      </c>
      <c r="C140" s="18">
        <f>+C141</f>
        <v>2186.1</v>
      </c>
      <c r="D140" s="18">
        <f>+D141</f>
        <v>0</v>
      </c>
      <c r="E140" s="18">
        <f>+E141</f>
        <v>2186.1</v>
      </c>
      <c r="F140" s="18">
        <f>+F141</f>
        <v>2186.1</v>
      </c>
      <c r="G140" s="19"/>
      <c r="H140" s="18">
        <f>+H141</f>
        <v>325.97000000000003</v>
      </c>
      <c r="I140" s="18">
        <f t="shared" si="10"/>
        <v>1860.1299999999999</v>
      </c>
      <c r="J140" s="20"/>
      <c r="K140" s="19"/>
      <c r="L140" s="19"/>
      <c r="M140" s="19"/>
      <c r="N140" s="19"/>
      <c r="O140" s="19"/>
    </row>
    <row r="141" spans="1:15" hidden="1">
      <c r="A141" s="20">
        <v>40401000</v>
      </c>
      <c r="B141" s="20" t="s">
        <v>1073</v>
      </c>
      <c r="C141" s="21">
        <f>SUMIF(BIVE_SP!$A$2:$A$143,A141,BIVE_SP!$G$2:$G$143)</f>
        <v>2186.1</v>
      </c>
      <c r="D141" s="21">
        <f>SUMIF(BIVE_SP!$A$2:$A$143,A141,BIVE_SP!$H$2:$H$143)</f>
        <v>0</v>
      </c>
      <c r="E141" s="21">
        <f>+C141-D141</f>
        <v>2186.1</v>
      </c>
      <c r="F141" s="37">
        <f>+E141</f>
        <v>2186.1</v>
      </c>
      <c r="G141" s="19"/>
      <c r="H141" s="21">
        <f>VLOOKUP(A141,'SP2018'!$A$2:$F$124,6,FALSE)</f>
        <v>325.97000000000003</v>
      </c>
      <c r="I141" s="21">
        <f t="shared" si="10"/>
        <v>1860.1299999999999</v>
      </c>
      <c r="J141" s="20" t="s">
        <v>1071</v>
      </c>
      <c r="K141" s="78" t="s">
        <v>1930</v>
      </c>
      <c r="L141" s="19"/>
      <c r="M141" s="19"/>
      <c r="N141" s="19"/>
      <c r="O141" s="19"/>
    </row>
    <row r="142" spans="1:15" hidden="1">
      <c r="A142" s="20"/>
      <c r="B142" s="20"/>
      <c r="C142" s="21"/>
      <c r="D142" s="19"/>
      <c r="E142" s="19"/>
      <c r="F142" s="19"/>
      <c r="G142" s="19"/>
      <c r="H142" s="19"/>
      <c r="I142" s="19"/>
      <c r="J142" s="20"/>
      <c r="K142" s="19"/>
      <c r="L142" s="19"/>
      <c r="M142" s="19"/>
      <c r="N142" s="19"/>
      <c r="O142" s="19"/>
    </row>
    <row r="143" spans="1:15" hidden="1">
      <c r="A143" s="20"/>
      <c r="B143" s="17" t="s">
        <v>1555</v>
      </c>
      <c r="C143" s="18">
        <f>+C144</f>
        <v>0</v>
      </c>
      <c r="D143" s="18">
        <f>+D144</f>
        <v>0</v>
      </c>
      <c r="E143" s="18">
        <f>+E144</f>
        <v>0</v>
      </c>
      <c r="F143" s="18">
        <f>+F144</f>
        <v>0</v>
      </c>
      <c r="G143" s="19"/>
      <c r="H143" s="18">
        <f>+H144</f>
        <v>1499444.71</v>
      </c>
      <c r="I143" s="18">
        <f t="shared" si="10"/>
        <v>-1499444.71</v>
      </c>
      <c r="J143" s="20"/>
      <c r="K143" s="19"/>
      <c r="L143" s="19"/>
      <c r="M143" s="19"/>
      <c r="N143" s="19"/>
      <c r="O143" s="19"/>
    </row>
    <row r="144" spans="1:15" hidden="1">
      <c r="A144" s="20">
        <v>40402000</v>
      </c>
      <c r="B144" s="20" t="s">
        <v>2092</v>
      </c>
      <c r="C144" s="21">
        <f>SUMIF(BIVE_SP!$A$2:$A$143,A144,BIVE_SP!$G$2:$G$143)</f>
        <v>0</v>
      </c>
      <c r="D144" s="21">
        <f>SUMIF(BIVE_SP!$A$2:$A$143,A144,BIVE_SP!$H$2:$H$143)</f>
        <v>0</v>
      </c>
      <c r="E144" s="21">
        <f>+C144-D144</f>
        <v>0</v>
      </c>
      <c r="F144" s="37">
        <f>+E144</f>
        <v>0</v>
      </c>
      <c r="G144" s="19"/>
      <c r="H144" s="21">
        <f>VLOOKUP(A144,'SP2018'!$A$2:$F$124,6,FALSE)</f>
        <v>1499444.71</v>
      </c>
      <c r="I144" s="21">
        <f t="shared" si="10"/>
        <v>-1499444.71</v>
      </c>
      <c r="J144" s="20" t="s">
        <v>1554</v>
      </c>
      <c r="K144" s="78" t="s">
        <v>1930</v>
      </c>
      <c r="L144" s="19"/>
      <c r="M144" s="19"/>
      <c r="N144" s="19"/>
      <c r="O144" s="19"/>
    </row>
    <row r="145" spans="1:15" hidden="1">
      <c r="A145" s="20"/>
      <c r="B145" s="20"/>
      <c r="C145" s="20"/>
      <c r="D145" s="19"/>
      <c r="E145" s="19"/>
      <c r="F145" s="19"/>
      <c r="G145" s="19"/>
      <c r="H145" s="19"/>
      <c r="I145" s="19"/>
      <c r="J145" s="20"/>
      <c r="K145" s="19"/>
      <c r="L145" s="19"/>
      <c r="M145" s="19"/>
      <c r="N145" s="19"/>
      <c r="O145" s="19"/>
    </row>
    <row r="146" spans="1:15" hidden="1">
      <c r="A146" s="20"/>
      <c r="B146" s="17" t="s">
        <v>1557</v>
      </c>
      <c r="C146" s="18">
        <f>+C147</f>
        <v>0</v>
      </c>
      <c r="D146" s="18">
        <f>+D147</f>
        <v>0</v>
      </c>
      <c r="E146" s="18">
        <f>+E147</f>
        <v>0</v>
      </c>
      <c r="F146" s="18">
        <f>+F147</f>
        <v>0</v>
      </c>
      <c r="G146" s="19"/>
      <c r="H146" s="18">
        <f>+H147</f>
        <v>0</v>
      </c>
      <c r="I146" s="18">
        <f t="shared" si="10"/>
        <v>0</v>
      </c>
      <c r="J146" s="20"/>
      <c r="K146" s="19"/>
      <c r="L146" s="19"/>
      <c r="M146" s="19"/>
      <c r="N146" s="19"/>
      <c r="O146" s="19"/>
    </row>
    <row r="147" spans="1:15" hidden="1">
      <c r="A147" s="20">
        <v>40403000</v>
      </c>
      <c r="B147" s="20" t="s">
        <v>1558</v>
      </c>
      <c r="C147" s="21">
        <f>SUMIF(BIVE_SP!$A$2:$A$143,A147,BIVE_SP!$G$2:$G$143)</f>
        <v>0</v>
      </c>
      <c r="D147" s="21">
        <f>SUMIF(BIVE_SP!$A$2:$A$143,A147,BIVE_SP!$H$2:$H$143)</f>
        <v>0</v>
      </c>
      <c r="E147" s="21">
        <f>+C147-D147</f>
        <v>0</v>
      </c>
      <c r="F147" s="37">
        <f>+E147</f>
        <v>0</v>
      </c>
      <c r="G147" s="19"/>
      <c r="H147" s="21"/>
      <c r="I147" s="21">
        <f t="shared" si="10"/>
        <v>0</v>
      </c>
      <c r="J147" s="20" t="s">
        <v>1556</v>
      </c>
      <c r="K147" s="78" t="s">
        <v>1930</v>
      </c>
      <c r="L147" s="19"/>
      <c r="M147" s="19"/>
      <c r="N147" s="19"/>
      <c r="O147" s="19"/>
    </row>
    <row r="148" spans="1:15" hidden="1">
      <c r="A148" s="20"/>
      <c r="B148" s="20"/>
      <c r="C148" s="20"/>
      <c r="D148" s="19"/>
      <c r="E148" s="19"/>
      <c r="F148" s="19"/>
      <c r="G148" s="19"/>
      <c r="H148" s="19"/>
      <c r="I148" s="19"/>
      <c r="J148" s="20"/>
      <c r="K148" s="19"/>
      <c r="L148" s="19"/>
      <c r="M148" s="19"/>
      <c r="N148" s="19"/>
      <c r="O148" s="19"/>
    </row>
    <row r="149" spans="1:15" hidden="1">
      <c r="A149" s="20"/>
      <c r="B149" s="17" t="s">
        <v>1075</v>
      </c>
      <c r="C149" s="18">
        <f>+C150</f>
        <v>628.97</v>
      </c>
      <c r="D149" s="18">
        <f>+D150</f>
        <v>0</v>
      </c>
      <c r="E149" s="18">
        <f>+E150</f>
        <v>628.97</v>
      </c>
      <c r="F149" s="18">
        <f>+F150</f>
        <v>628.97</v>
      </c>
      <c r="G149" s="19"/>
      <c r="H149" s="18">
        <f>+H150</f>
        <v>17608.77</v>
      </c>
      <c r="I149" s="18">
        <f t="shared" si="10"/>
        <v>-16979.8</v>
      </c>
      <c r="J149" s="20"/>
      <c r="K149" s="19"/>
      <c r="L149" s="19"/>
      <c r="M149" s="19"/>
      <c r="N149" s="19"/>
      <c r="O149" s="19"/>
    </row>
    <row r="150" spans="1:15" hidden="1">
      <c r="A150" s="20">
        <v>40404000</v>
      </c>
      <c r="B150" s="20" t="s">
        <v>1076</v>
      </c>
      <c r="C150" s="21">
        <f>SUMIF(BIVE_SP!$A$2:$A$143,A150,BIVE_SP!$G$2:$G$143)</f>
        <v>628.97</v>
      </c>
      <c r="D150" s="21">
        <f>SUMIF(BIVE_SP!$A$2:$A$143,A150,BIVE_SP!$H$2:$H$143)</f>
        <v>0</v>
      </c>
      <c r="E150" s="21">
        <f>+C150-D150</f>
        <v>628.97</v>
      </c>
      <c r="F150" s="37">
        <f>+E150</f>
        <v>628.97</v>
      </c>
      <c r="G150" s="19"/>
      <c r="H150" s="21">
        <f>VLOOKUP(A150,'SP2018'!$A$2:$F$124,6,FALSE)</f>
        <v>17608.77</v>
      </c>
      <c r="I150" s="21">
        <f t="shared" si="10"/>
        <v>-16979.8</v>
      </c>
      <c r="J150" s="20" t="s">
        <v>1074</v>
      </c>
      <c r="K150" s="78" t="s">
        <v>1930</v>
      </c>
      <c r="L150" s="19"/>
      <c r="M150" s="19"/>
      <c r="N150" s="19"/>
      <c r="O150" s="19"/>
    </row>
    <row r="151" spans="1:15" hidden="1">
      <c r="A151" s="20"/>
      <c r="B151" s="20"/>
      <c r="C151" s="21"/>
      <c r="D151" s="19"/>
      <c r="E151" s="19"/>
      <c r="F151" s="19"/>
      <c r="G151" s="19"/>
      <c r="H151" s="19"/>
      <c r="I151" s="19"/>
      <c r="J151" s="20"/>
      <c r="K151" s="19"/>
      <c r="L151" s="19"/>
      <c r="M151" s="19"/>
      <c r="N151" s="19"/>
      <c r="O151" s="19"/>
    </row>
    <row r="152" spans="1:15" hidden="1">
      <c r="A152" s="20"/>
      <c r="B152" s="17" t="s">
        <v>1560</v>
      </c>
      <c r="C152" s="18">
        <f>+C153</f>
        <v>0</v>
      </c>
      <c r="D152" s="18">
        <f>+D153</f>
        <v>0</v>
      </c>
      <c r="E152" s="18">
        <f>+E153</f>
        <v>0</v>
      </c>
      <c r="F152" s="18">
        <f>+F153</f>
        <v>0</v>
      </c>
      <c r="G152" s="19"/>
      <c r="H152" s="18">
        <f>+H153</f>
        <v>0</v>
      </c>
      <c r="I152" s="18">
        <f t="shared" si="10"/>
        <v>0</v>
      </c>
      <c r="J152" s="20"/>
      <c r="K152" s="19"/>
      <c r="L152" s="19"/>
      <c r="M152" s="19"/>
      <c r="N152" s="19"/>
      <c r="O152" s="19"/>
    </row>
    <row r="153" spans="1:15" hidden="1">
      <c r="A153" s="20">
        <v>41100000</v>
      </c>
      <c r="B153" s="20" t="s">
        <v>1560</v>
      </c>
      <c r="C153" s="21">
        <f>SUMIF(BIVE_SP!$A$2:$A$143,A153,BIVE_SP!$G$2:$G$143)</f>
        <v>0</v>
      </c>
      <c r="D153" s="21">
        <f>SUMIF(BIVE_SP!$A$2:$A$143,A153,BIVE_SP!$H$2:$H$143)</f>
        <v>0</v>
      </c>
      <c r="E153" s="21">
        <f>+C153-D153</f>
        <v>0</v>
      </c>
      <c r="F153" s="37">
        <f>+E153</f>
        <v>0</v>
      </c>
      <c r="G153" s="19"/>
      <c r="H153" s="21"/>
      <c r="I153" s="21">
        <f t="shared" si="10"/>
        <v>0</v>
      </c>
      <c r="J153" s="20" t="s">
        <v>1732</v>
      </c>
      <c r="K153" s="78" t="s">
        <v>1930</v>
      </c>
      <c r="L153" s="19"/>
      <c r="M153" s="19"/>
      <c r="N153" s="19"/>
      <c r="O153" s="19"/>
    </row>
    <row r="154" spans="1:15" hidden="1">
      <c r="A154" s="20"/>
      <c r="B154" s="20"/>
      <c r="C154" s="21"/>
      <c r="D154" s="19"/>
      <c r="E154" s="19"/>
      <c r="F154" s="19"/>
      <c r="G154" s="19"/>
      <c r="H154" s="19"/>
      <c r="I154" s="19"/>
      <c r="J154" s="20"/>
      <c r="K154" s="19"/>
      <c r="L154" s="19"/>
      <c r="M154" s="19"/>
      <c r="N154" s="19"/>
      <c r="O154" s="19"/>
    </row>
    <row r="155" spans="1:15" hidden="1">
      <c r="A155" s="20"/>
      <c r="B155" s="17" t="s">
        <v>1078</v>
      </c>
      <c r="C155" s="18">
        <f>+C156</f>
        <v>22424.53</v>
      </c>
      <c r="D155" s="18">
        <f>+D156</f>
        <v>0</v>
      </c>
      <c r="E155" s="18">
        <f>+E156</f>
        <v>22424.53</v>
      </c>
      <c r="F155" s="18">
        <f>+F156</f>
        <v>22424.53</v>
      </c>
      <c r="G155" s="19"/>
      <c r="H155" s="18">
        <f>+H156</f>
        <v>2452.87</v>
      </c>
      <c r="I155" s="18">
        <f t="shared" si="10"/>
        <v>19971.66</v>
      </c>
      <c r="J155" s="20"/>
      <c r="K155" s="19"/>
      <c r="L155" s="19"/>
      <c r="M155" s="19"/>
      <c r="N155" s="19"/>
      <c r="O155" s="19"/>
    </row>
    <row r="156" spans="1:15" hidden="1">
      <c r="A156" s="20">
        <v>41200000</v>
      </c>
      <c r="B156" s="20" t="s">
        <v>1078</v>
      </c>
      <c r="C156" s="21">
        <f>SUMIF(BIVE_SP!$A$2:$A$143,A156,BIVE_SP!$G$2:$G$143)</f>
        <v>22424.53</v>
      </c>
      <c r="D156" s="21">
        <f>SUMIF(BIVE_SP!$A$2:$A$143,A156,BIVE_SP!$H$2:$H$143)</f>
        <v>0</v>
      </c>
      <c r="E156" s="21">
        <f>+C156-D156</f>
        <v>22424.53</v>
      </c>
      <c r="F156" s="37">
        <f>+E156</f>
        <v>22424.53</v>
      </c>
      <c r="G156" s="19"/>
      <c r="H156" s="21">
        <f>VLOOKUP(A156,'SP2018'!$A$2:$F$124,6,FALSE)</f>
        <v>2452.87</v>
      </c>
      <c r="I156" s="21">
        <f t="shared" si="10"/>
        <v>19971.66</v>
      </c>
      <c r="J156" s="20" t="s">
        <v>1077</v>
      </c>
      <c r="K156" s="78" t="s">
        <v>1930</v>
      </c>
      <c r="L156" s="19"/>
      <c r="M156" s="19"/>
      <c r="N156" s="19"/>
      <c r="O156" s="19"/>
    </row>
    <row r="157" spans="1:15" hidden="1">
      <c r="A157" s="20"/>
      <c r="B157" s="20"/>
      <c r="C157" s="21"/>
      <c r="D157" s="19"/>
      <c r="E157" s="19"/>
      <c r="F157" s="19"/>
      <c r="G157" s="19"/>
      <c r="H157" s="19"/>
      <c r="I157" s="19"/>
      <c r="J157" s="20"/>
      <c r="K157" s="19"/>
      <c r="L157" s="19"/>
      <c r="M157" s="19"/>
      <c r="N157" s="19"/>
      <c r="O157" s="19"/>
    </row>
    <row r="158" spans="1:15" ht="13.5" hidden="1" thickBot="1">
      <c r="A158" s="63"/>
      <c r="B158" s="64" t="s">
        <v>1927</v>
      </c>
      <c r="C158" s="65">
        <f>+C3+C7+C13+C21+C24+C28+C34+C38+C46+C52+C56+C59+C62+C66+C69+C75+C78+C101+C106+C109+C112+C119+C140+C143+C146+C149+C152+C155</f>
        <v>21182487.27</v>
      </c>
      <c r="D158" s="65">
        <f>+D3+D7+D13+D21+D24+D28+D34+D38+D46+D52+D56+D59+D62+D66+D69+D75+D78+D101+D106+D109+D112+D119+D140+D143+D146+D149+D152+D155</f>
        <v>2422240.5999999996</v>
      </c>
      <c r="E158" s="65">
        <f>+E3+E7+E13+E21+E24+E28+E34+E38+E46+E52+E56+E59+E62+E66+E69+E75+E78+E101+E106+E109+E112+E119+E140+E143+E146+E149+E152+E155</f>
        <v>18760246.669999998</v>
      </c>
      <c r="F158" s="65">
        <f>+F3+F7+F13+F21+F24+F28+F34+F38+F46+F52+F56+F59+F62+F66+F69+F75+F78+F101+F106+F109+F112+F119+F140+F143+F146+F149+F152+F155</f>
        <v>18760246.669999998</v>
      </c>
      <c r="G158" s="66"/>
      <c r="H158" s="65">
        <f>+H3+H7+H13+H21+H24+H28+H34+H38+H46+H52+H56+H59+H62+H66+H69+H75+H78+H101+H106+H109+H112+H119+H140+H143+H146+H149+H152+H155</f>
        <v>14650772.089999998</v>
      </c>
      <c r="I158" s="65">
        <f t="shared" si="10"/>
        <v>4109474.58</v>
      </c>
      <c r="J158" s="63"/>
      <c r="K158" s="63"/>
      <c r="L158" s="65">
        <v>18753979.77</v>
      </c>
      <c r="M158" s="65">
        <f>+L158-E158</f>
        <v>-6266.8999999985099</v>
      </c>
    </row>
    <row r="159" spans="1:15" hidden="1">
      <c r="A159" s="20"/>
      <c r="B159" s="20"/>
      <c r="C159" s="21"/>
      <c r="D159" s="19"/>
      <c r="E159" s="19"/>
      <c r="F159" s="19"/>
      <c r="G159" s="19"/>
      <c r="H159" s="19"/>
      <c r="I159" s="19"/>
      <c r="J159" s="20"/>
      <c r="K159" s="19"/>
      <c r="L159" s="19"/>
      <c r="M159" s="19"/>
      <c r="N159" s="19"/>
      <c r="O159" s="19"/>
    </row>
    <row r="160" spans="1:15" hidden="1">
      <c r="A160" s="20"/>
      <c r="B160" s="17" t="s">
        <v>1079</v>
      </c>
      <c r="C160" s="18">
        <f>+C161</f>
        <v>0</v>
      </c>
      <c r="D160" s="18">
        <f>+D161</f>
        <v>18931.150000000001</v>
      </c>
      <c r="E160" s="18">
        <f>+E161</f>
        <v>18931.150000000001</v>
      </c>
      <c r="F160" s="18">
        <f>+F161</f>
        <v>18931.150000000001</v>
      </c>
      <c r="G160" s="19"/>
      <c r="H160" s="18">
        <f>+H161</f>
        <v>18931.150000000001</v>
      </c>
      <c r="I160" s="18">
        <f t="shared" ref="I160:I223" si="11">+F160-H160</f>
        <v>0</v>
      </c>
      <c r="J160" s="20"/>
      <c r="K160" s="19"/>
      <c r="L160" s="19"/>
      <c r="M160" s="19"/>
      <c r="N160" s="19"/>
      <c r="O160" s="19"/>
    </row>
    <row r="161" spans="1:15" hidden="1">
      <c r="A161" s="20">
        <v>50100000</v>
      </c>
      <c r="B161" s="20" t="s">
        <v>1080</v>
      </c>
      <c r="C161" s="21">
        <f>SUMIF(BIVE_SP!$A$2:$A$143,A161,BIVE_SP!$G$2:$G$143)</f>
        <v>0</v>
      </c>
      <c r="D161" s="21">
        <f>SUMIF(BIVE_SP!$A$2:$A$143,A161,BIVE_SP!$H$2:$H$143)</f>
        <v>18931.150000000001</v>
      </c>
      <c r="E161" s="21">
        <f>+D161-C161</f>
        <v>18931.150000000001</v>
      </c>
      <c r="F161" s="37">
        <f>+E161</f>
        <v>18931.150000000001</v>
      </c>
      <c r="G161" s="19"/>
      <c r="H161" s="21">
        <f>-VLOOKUP(A161,'SP2018'!$A$2:$F$124,6,FALSE)</f>
        <v>18931.150000000001</v>
      </c>
      <c r="I161" s="21">
        <f t="shared" si="11"/>
        <v>0</v>
      </c>
      <c r="J161" s="20" t="s">
        <v>3354</v>
      </c>
      <c r="K161" s="78" t="s">
        <v>1931</v>
      </c>
      <c r="L161" s="19"/>
      <c r="M161" s="19"/>
      <c r="N161" s="19"/>
      <c r="O161" s="19"/>
    </row>
    <row r="162" spans="1:15" hidden="1">
      <c r="A162" s="20"/>
      <c r="B162" s="20"/>
      <c r="C162" s="21"/>
      <c r="D162" s="19"/>
      <c r="E162" s="19"/>
      <c r="F162" s="19"/>
      <c r="G162" s="19"/>
      <c r="H162" s="19"/>
      <c r="I162" s="19"/>
      <c r="J162" s="20"/>
      <c r="K162" s="19"/>
      <c r="L162" s="19"/>
      <c r="M162" s="19"/>
      <c r="N162" s="19"/>
      <c r="O162" s="19"/>
    </row>
    <row r="163" spans="1:15" hidden="1">
      <c r="A163" s="20"/>
      <c r="B163" s="17" t="s">
        <v>1081</v>
      </c>
      <c r="C163" s="18">
        <f>SUM(C164:C165)</f>
        <v>0</v>
      </c>
      <c r="D163" s="18">
        <f>SUM(D164:D165)</f>
        <v>380482.51</v>
      </c>
      <c r="E163" s="18">
        <f>SUM(E164:E165)</f>
        <v>380482.51</v>
      </c>
      <c r="F163" s="18">
        <f>SUM(F164:F165)</f>
        <v>380482.51</v>
      </c>
      <c r="G163" s="19"/>
      <c r="H163" s="18">
        <f>SUM(H164:H165)</f>
        <v>0</v>
      </c>
      <c r="I163" s="18">
        <f t="shared" si="11"/>
        <v>380482.51</v>
      </c>
      <c r="J163" s="20"/>
      <c r="K163" s="19"/>
      <c r="L163" s="19"/>
      <c r="M163" s="19"/>
      <c r="N163" s="19"/>
      <c r="O163" s="19"/>
    </row>
    <row r="164" spans="1:15" hidden="1">
      <c r="A164" s="20">
        <v>50203000</v>
      </c>
      <c r="B164" s="20" t="s">
        <v>1082</v>
      </c>
      <c r="C164" s="21">
        <f>SUMIF(BIVE_SP!$A$2:$A$143,A164,BIVE_SP!$G$2:$G$143)</f>
        <v>0</v>
      </c>
      <c r="D164" s="21">
        <f>SUMIF(BIVE_SP!$A$2:$A$143,A164,BIVE_SP!$H$2:$H$143)</f>
        <v>380482.51</v>
      </c>
      <c r="E164" s="21">
        <f>+D164-C164</f>
        <v>380482.51</v>
      </c>
      <c r="F164" s="37">
        <f>+E164</f>
        <v>380482.51</v>
      </c>
      <c r="G164" s="19"/>
      <c r="H164" s="21"/>
      <c r="I164" s="21">
        <f t="shared" si="11"/>
        <v>380482.51</v>
      </c>
      <c r="J164" s="20" t="s">
        <v>3381</v>
      </c>
      <c r="K164" s="78" t="s">
        <v>1931</v>
      </c>
      <c r="L164" s="19"/>
      <c r="M164" s="19"/>
      <c r="N164" s="19"/>
      <c r="O164" s="19"/>
    </row>
    <row r="165" spans="1:15" hidden="1">
      <c r="A165" s="20">
        <v>50205000</v>
      </c>
      <c r="B165" s="20" t="s">
        <v>1804</v>
      </c>
      <c r="C165" s="21">
        <f>SUMIF(BIVE_SP!$A$2:$A$143,A165,BIVE_SP!$G$2:$G$143)</f>
        <v>0</v>
      </c>
      <c r="D165" s="21">
        <f>SUMIF(BIVE_SP!$A$2:$A$143,A165,BIVE_SP!$H$2:$H$143)</f>
        <v>0</v>
      </c>
      <c r="E165" s="21">
        <f>+D165-C165</f>
        <v>0</v>
      </c>
      <c r="F165" s="37">
        <f>+E165</f>
        <v>0</v>
      </c>
      <c r="G165" s="19"/>
      <c r="H165" s="21"/>
      <c r="I165" s="21">
        <f t="shared" si="11"/>
        <v>0</v>
      </c>
      <c r="J165" s="20" t="s">
        <v>3381</v>
      </c>
      <c r="K165" s="78" t="s">
        <v>1931</v>
      </c>
      <c r="L165" s="19"/>
      <c r="M165" s="19"/>
      <c r="N165" s="19"/>
      <c r="O165" s="19"/>
    </row>
    <row r="166" spans="1:15" hidden="1">
      <c r="A166" s="20"/>
      <c r="B166" s="20"/>
      <c r="C166" s="21"/>
      <c r="D166" s="19"/>
      <c r="E166" s="19"/>
      <c r="F166" s="19"/>
      <c r="G166" s="19"/>
      <c r="H166" s="19"/>
      <c r="I166" s="19"/>
      <c r="J166" s="20"/>
      <c r="K166" s="19"/>
      <c r="L166" s="19"/>
      <c r="M166" s="19"/>
      <c r="N166" s="19"/>
      <c r="O166" s="19"/>
    </row>
    <row r="167" spans="1:15" hidden="1">
      <c r="A167" s="20"/>
      <c r="B167" s="17" t="s">
        <v>1805</v>
      </c>
      <c r="C167" s="18">
        <f>+C168</f>
        <v>0</v>
      </c>
      <c r="D167" s="18">
        <f>+D168</f>
        <v>0</v>
      </c>
      <c r="E167" s="18">
        <f>+E168</f>
        <v>0</v>
      </c>
      <c r="F167" s="18">
        <f>+F168</f>
        <v>0</v>
      </c>
      <c r="G167" s="19"/>
      <c r="H167" s="18">
        <f>+H168</f>
        <v>0</v>
      </c>
      <c r="I167" s="18">
        <f t="shared" si="11"/>
        <v>0</v>
      </c>
      <c r="J167" s="20"/>
      <c r="K167" s="19"/>
      <c r="L167" s="19"/>
      <c r="M167" s="19"/>
      <c r="N167" s="19"/>
      <c r="O167" s="19"/>
    </row>
    <row r="168" spans="1:15" hidden="1">
      <c r="A168" s="20">
        <v>50204000</v>
      </c>
      <c r="B168" s="20" t="s">
        <v>1806</v>
      </c>
      <c r="C168" s="21">
        <f>SUMIF(BIVE_SP!$A$2:$A$143,A168,BIVE_SP!$G$2:$G$143)</f>
        <v>0</v>
      </c>
      <c r="D168" s="21">
        <f>SUMIF(BIVE_SP!$A$2:$A$143,A168,BIVE_SP!$H$2:$H$143)</f>
        <v>0</v>
      </c>
      <c r="E168" s="21">
        <f>+D168-C168</f>
        <v>0</v>
      </c>
      <c r="F168" s="37">
        <f>+E168</f>
        <v>0</v>
      </c>
      <c r="G168" s="19"/>
      <c r="H168" s="21"/>
      <c r="I168" s="21">
        <f t="shared" si="11"/>
        <v>0</v>
      </c>
      <c r="J168" s="20" t="s">
        <v>3387</v>
      </c>
      <c r="K168" s="78" t="s">
        <v>1931</v>
      </c>
      <c r="L168" s="19"/>
      <c r="M168" s="19"/>
      <c r="N168" s="19"/>
      <c r="O168" s="19"/>
    </row>
    <row r="169" spans="1:15" hidden="1">
      <c r="A169" s="20"/>
      <c r="B169" s="20"/>
      <c r="C169" s="21"/>
      <c r="D169" s="19"/>
      <c r="E169" s="19"/>
      <c r="F169" s="19"/>
      <c r="G169" s="19"/>
      <c r="H169" s="19"/>
      <c r="I169" s="19"/>
      <c r="J169" s="20"/>
      <c r="K169" s="19"/>
      <c r="L169" s="19"/>
      <c r="M169" s="19"/>
      <c r="N169" s="19"/>
      <c r="O169" s="19"/>
    </row>
    <row r="170" spans="1:15" hidden="1">
      <c r="A170" s="20"/>
      <c r="B170" s="17" t="s">
        <v>1808</v>
      </c>
      <c r="C170" s="18">
        <f>+C171</f>
        <v>0</v>
      </c>
      <c r="D170" s="18">
        <f>+D171</f>
        <v>0</v>
      </c>
      <c r="E170" s="18">
        <f>+E171</f>
        <v>0</v>
      </c>
      <c r="F170" s="18">
        <f>+F171</f>
        <v>0</v>
      </c>
      <c r="G170" s="19"/>
      <c r="H170" s="18">
        <f>+H171</f>
        <v>0</v>
      </c>
      <c r="I170" s="18">
        <f t="shared" si="11"/>
        <v>0</v>
      </c>
      <c r="J170" s="20"/>
      <c r="K170" s="19"/>
      <c r="L170" s="19"/>
      <c r="M170" s="19"/>
      <c r="N170" s="19"/>
      <c r="O170" s="19"/>
    </row>
    <row r="171" spans="1:15" hidden="1">
      <c r="A171" s="20">
        <v>50300000</v>
      </c>
      <c r="B171" s="20" t="s">
        <v>1809</v>
      </c>
      <c r="C171" s="21">
        <f>SUMIF(BIVE_SP!$A$2:$A$143,A171,BIVE_SP!$G$2:$G$143)</f>
        <v>0</v>
      </c>
      <c r="D171" s="21">
        <f>SUMIF(BIVE_SP!$A$2:$A$143,A171,BIVE_SP!$H$2:$H$143)</f>
        <v>0</v>
      </c>
      <c r="E171" s="21">
        <f>+D171-C171</f>
        <v>0</v>
      </c>
      <c r="F171" s="37">
        <f>+E171</f>
        <v>0</v>
      </c>
      <c r="G171" s="19"/>
      <c r="H171" s="21"/>
      <c r="I171" s="21">
        <f t="shared" si="11"/>
        <v>0</v>
      </c>
      <c r="J171" s="20" t="s">
        <v>3412</v>
      </c>
      <c r="K171" s="78" t="s">
        <v>1931</v>
      </c>
      <c r="L171" s="19"/>
      <c r="M171" s="19"/>
      <c r="N171" s="19"/>
      <c r="O171" s="19"/>
    </row>
    <row r="172" spans="1:15" hidden="1">
      <c r="A172" s="20"/>
      <c r="B172" s="20"/>
      <c r="C172" s="21"/>
      <c r="D172" s="19"/>
      <c r="E172" s="19"/>
      <c r="F172" s="19"/>
      <c r="G172" s="19"/>
      <c r="H172" s="19"/>
      <c r="I172" s="19"/>
      <c r="J172" s="20"/>
      <c r="K172" s="19"/>
      <c r="L172" s="19"/>
      <c r="M172" s="19"/>
      <c r="N172" s="19"/>
      <c r="O172" s="19"/>
    </row>
    <row r="173" spans="1:15" hidden="1">
      <c r="A173" s="20"/>
      <c r="B173" s="17" t="s">
        <v>1084</v>
      </c>
      <c r="C173" s="18">
        <f>SUM(C174:C175)</f>
        <v>0</v>
      </c>
      <c r="D173" s="18">
        <f>SUM(D174:D175)</f>
        <v>12751.03</v>
      </c>
      <c r="E173" s="18">
        <f>SUM(E174:E175)</f>
        <v>12751.03</v>
      </c>
      <c r="F173" s="18">
        <f>SUM(F174:F175)</f>
        <v>12751.03</v>
      </c>
      <c r="G173" s="19"/>
      <c r="H173" s="18">
        <f>SUM(H174:H175)</f>
        <v>17115.419999999998</v>
      </c>
      <c r="I173" s="18">
        <f t="shared" si="11"/>
        <v>-4364.3899999999976</v>
      </c>
      <c r="J173" s="20"/>
      <c r="K173" s="19"/>
      <c r="L173" s="19"/>
      <c r="M173" s="19"/>
      <c r="N173" s="19"/>
      <c r="O173" s="19"/>
    </row>
    <row r="174" spans="1:15" hidden="1">
      <c r="A174" s="20">
        <v>50400000</v>
      </c>
      <c r="B174" s="20" t="s">
        <v>1085</v>
      </c>
      <c r="C174" s="21">
        <f>SUMIF(BIVE_SP!$A$2:$A$143,A174,BIVE_SP!$G$2:$G$143)</f>
        <v>0</v>
      </c>
      <c r="D174" s="21">
        <f>SUMIF(BIVE_SP!$A$2:$A$143,A174,BIVE_SP!$H$2:$H$143)</f>
        <v>12751.03</v>
      </c>
      <c r="E174" s="21">
        <f>+D174-C174</f>
        <v>12751.03</v>
      </c>
      <c r="F174" s="37">
        <f>+E174</f>
        <v>12751.03</v>
      </c>
      <c r="G174" s="19"/>
      <c r="H174" s="21">
        <f>-VLOOKUP(A174,'SP2018'!$A$2:$F$124,6,FALSE)</f>
        <v>17115.419999999998</v>
      </c>
      <c r="I174" s="21">
        <f t="shared" si="11"/>
        <v>-4364.3899999999976</v>
      </c>
      <c r="J174" s="20" t="s">
        <v>1083</v>
      </c>
      <c r="K174" s="78" t="s">
        <v>1931</v>
      </c>
      <c r="L174" s="19"/>
      <c r="M174" s="19"/>
      <c r="N174" s="19"/>
      <c r="O174" s="19"/>
    </row>
    <row r="175" spans="1:15" hidden="1">
      <c r="A175" s="20">
        <v>50400001</v>
      </c>
      <c r="B175" s="20" t="s">
        <v>1084</v>
      </c>
      <c r="C175" s="21">
        <f>SUMIF(BIVE_SP!$A$2:$A$143,A175,BIVE_SP!$G$2:$G$143)</f>
        <v>0</v>
      </c>
      <c r="D175" s="21">
        <f>SUMIF(BIVE_SP!$A$2:$A$143,A175,BIVE_SP!$H$2:$H$143)</f>
        <v>0</v>
      </c>
      <c r="E175" s="21">
        <f>+D175-C175</f>
        <v>0</v>
      </c>
      <c r="F175" s="37">
        <f>+E175</f>
        <v>0</v>
      </c>
      <c r="G175" s="19"/>
      <c r="H175" s="21"/>
      <c r="I175" s="21">
        <f t="shared" si="11"/>
        <v>0</v>
      </c>
      <c r="J175" s="20" t="s">
        <v>1083</v>
      </c>
      <c r="K175" s="78" t="s">
        <v>1931</v>
      </c>
      <c r="L175" s="19"/>
      <c r="M175" s="19"/>
      <c r="N175" s="19"/>
      <c r="O175" s="19"/>
    </row>
    <row r="176" spans="1:15" hidden="1">
      <c r="A176" s="20"/>
      <c r="B176" s="20"/>
      <c r="C176" s="21"/>
      <c r="D176" s="19"/>
      <c r="E176" s="19"/>
      <c r="F176" s="19"/>
      <c r="G176" s="19"/>
      <c r="H176" s="19"/>
      <c r="I176" s="19"/>
      <c r="J176" s="20"/>
      <c r="K176" s="19"/>
      <c r="L176" s="19"/>
      <c r="M176" s="19"/>
      <c r="N176" s="19"/>
      <c r="O176" s="19"/>
    </row>
    <row r="177" spans="1:15" hidden="1">
      <c r="A177" s="20"/>
      <c r="B177" s="17" t="s">
        <v>1087</v>
      </c>
      <c r="C177" s="18">
        <f>+C178</f>
        <v>0</v>
      </c>
      <c r="D177" s="18">
        <f>+D178</f>
        <v>5126.57</v>
      </c>
      <c r="E177" s="18">
        <f>+E178</f>
        <v>5126.57</v>
      </c>
      <c r="F177" s="18">
        <f>+F178</f>
        <v>5126.57</v>
      </c>
      <c r="G177" s="19"/>
      <c r="H177" s="18">
        <f>+H178</f>
        <v>0</v>
      </c>
      <c r="I177" s="18">
        <f t="shared" si="11"/>
        <v>5126.57</v>
      </c>
      <c r="J177" s="20"/>
      <c r="K177" s="19"/>
      <c r="L177" s="19"/>
      <c r="M177" s="19"/>
      <c r="N177" s="19"/>
      <c r="O177" s="19"/>
    </row>
    <row r="178" spans="1:15" hidden="1">
      <c r="A178" s="20">
        <v>50600000</v>
      </c>
      <c r="B178" s="20" t="s">
        <v>1088</v>
      </c>
      <c r="C178" s="21">
        <f>SUMIF(BIVE_SP!$A$2:$A$143,A178,BIVE_SP!$G$2:$G$143)</f>
        <v>0</v>
      </c>
      <c r="D178" s="21">
        <f>SUMIF(BIVE_SP!$A$2:$A$143,A178,BIVE_SP!$H$2:$H$143)</f>
        <v>5126.57</v>
      </c>
      <c r="E178" s="21">
        <f>+D178-C178</f>
        <v>5126.57</v>
      </c>
      <c r="F178" s="37">
        <f>+E178</f>
        <v>5126.57</v>
      </c>
      <c r="G178" s="19"/>
      <c r="H178" s="21"/>
      <c r="I178" s="21">
        <f t="shared" si="11"/>
        <v>5126.57</v>
      </c>
      <c r="J178" s="20" t="s">
        <v>1086</v>
      </c>
      <c r="K178" s="78" t="s">
        <v>1931</v>
      </c>
      <c r="L178" s="19"/>
      <c r="M178" s="19"/>
      <c r="N178" s="19"/>
      <c r="O178" s="19"/>
    </row>
    <row r="179" spans="1:15" hidden="1">
      <c r="A179" s="20"/>
      <c r="B179" s="20"/>
      <c r="C179" s="21"/>
      <c r="D179" s="19"/>
      <c r="E179" s="19"/>
      <c r="F179" s="19"/>
      <c r="G179" s="19"/>
      <c r="H179" s="19"/>
      <c r="I179" s="19"/>
      <c r="J179" s="20"/>
      <c r="K179" s="19"/>
      <c r="L179" s="19"/>
      <c r="M179" s="19"/>
      <c r="N179" s="19"/>
      <c r="O179" s="19"/>
    </row>
    <row r="180" spans="1:15" hidden="1">
      <c r="A180" s="20"/>
      <c r="B180" s="17" t="s">
        <v>1090</v>
      </c>
      <c r="C180" s="18">
        <f>+C181</f>
        <v>0</v>
      </c>
      <c r="D180" s="18">
        <f>+D181</f>
        <v>0</v>
      </c>
      <c r="E180" s="18">
        <f>+E181</f>
        <v>0</v>
      </c>
      <c r="F180" s="18">
        <f>+F181</f>
        <v>884.32</v>
      </c>
      <c r="G180" s="19"/>
      <c r="H180" s="18">
        <f>+H181</f>
        <v>762.18</v>
      </c>
      <c r="I180" s="18">
        <f t="shared" si="11"/>
        <v>122.1400000000001</v>
      </c>
      <c r="J180" s="20"/>
      <c r="K180" s="19"/>
      <c r="L180" s="19"/>
      <c r="M180" s="19"/>
      <c r="N180" s="19"/>
      <c r="O180" s="19"/>
    </row>
    <row r="181" spans="1:15" hidden="1">
      <c r="A181" s="20">
        <v>50700000</v>
      </c>
      <c r="B181" s="20" t="s">
        <v>1091</v>
      </c>
      <c r="C181" s="21">
        <f>SUMIF(BIVE_SP!$A$2:$A$143,A181,BIVE_SP!$G$2:$G$143)</f>
        <v>0</v>
      </c>
      <c r="D181" s="21">
        <f>SUMIF(BIVE_SP!$A$2:$A$143,A181,BIVE_SP!$H$2:$H$143)</f>
        <v>0</v>
      </c>
      <c r="E181" s="21">
        <f>+D181-C181</f>
        <v>0</v>
      </c>
      <c r="F181" s="344">
        <v>884.32</v>
      </c>
      <c r="G181" s="19"/>
      <c r="H181" s="21">
        <f>-VLOOKUP(A181,'SP2018'!$A$2:$F$124,6,FALSE)</f>
        <v>762.18</v>
      </c>
      <c r="I181" s="21">
        <f t="shared" si="11"/>
        <v>122.1400000000001</v>
      </c>
      <c r="J181" s="20" t="s">
        <v>1089</v>
      </c>
      <c r="K181" s="78" t="s">
        <v>1931</v>
      </c>
      <c r="L181" s="19"/>
      <c r="M181" s="19"/>
      <c r="N181" s="19"/>
      <c r="O181" s="19"/>
    </row>
    <row r="182" spans="1:15" hidden="1">
      <c r="A182" s="20"/>
      <c r="B182" s="20"/>
      <c r="C182" s="21"/>
      <c r="D182" s="19"/>
      <c r="E182" s="19"/>
      <c r="F182" s="19"/>
      <c r="G182" s="19"/>
      <c r="H182" s="19"/>
      <c r="I182" s="19"/>
      <c r="J182" s="20"/>
      <c r="K182" s="19"/>
      <c r="L182" s="19"/>
      <c r="M182" s="19"/>
      <c r="N182" s="19"/>
      <c r="O182" s="19"/>
    </row>
    <row r="183" spans="1:15" hidden="1">
      <c r="A183" s="20"/>
      <c r="B183" s="17" t="s">
        <v>1811</v>
      </c>
      <c r="C183" s="18">
        <f>+C184</f>
        <v>0</v>
      </c>
      <c r="D183" s="18">
        <f>+D184</f>
        <v>0</v>
      </c>
      <c r="E183" s="18">
        <f>+E184</f>
        <v>0</v>
      </c>
      <c r="F183" s="18">
        <f>+F184</f>
        <v>0</v>
      </c>
      <c r="G183" s="19"/>
      <c r="H183" s="18">
        <f>+H184</f>
        <v>410469.19</v>
      </c>
      <c r="I183" s="18">
        <f t="shared" si="11"/>
        <v>-410469.19</v>
      </c>
      <c r="J183" s="20"/>
      <c r="K183" s="19"/>
      <c r="L183" s="19"/>
      <c r="M183" s="19"/>
      <c r="N183" s="19"/>
      <c r="O183" s="19"/>
    </row>
    <row r="184" spans="1:15" hidden="1">
      <c r="A184" s="20">
        <v>55200000</v>
      </c>
      <c r="B184" s="20" t="s">
        <v>2093</v>
      </c>
      <c r="C184" s="21">
        <f>SUMIF(BIVE_SP!$A$2:$A$143,A184,BIVE_SP!$G$2:$G$143)</f>
        <v>0</v>
      </c>
      <c r="D184" s="21">
        <f>SUMIF(BIVE_SP!$A$2:$A$143,A184,BIVE_SP!$H$2:$H$143)</f>
        <v>0</v>
      </c>
      <c r="E184" s="21">
        <f>+D184-C184</f>
        <v>0</v>
      </c>
      <c r="F184" s="37">
        <f>+E184</f>
        <v>0</v>
      </c>
      <c r="G184" s="19"/>
      <c r="H184" s="21">
        <f>-VLOOKUP(A184,'SP2018'!$A$2:$F$124,6,FALSE)</f>
        <v>410469.19</v>
      </c>
      <c r="I184" s="21">
        <f t="shared" si="11"/>
        <v>-410469.19</v>
      </c>
      <c r="J184" s="20" t="s">
        <v>1524</v>
      </c>
      <c r="K184" s="78" t="s">
        <v>1931</v>
      </c>
      <c r="L184" s="19"/>
      <c r="M184" s="19"/>
      <c r="N184" s="19"/>
      <c r="O184" s="19"/>
    </row>
    <row r="185" spans="1:15" hidden="1">
      <c r="A185" s="20"/>
      <c r="B185" s="20"/>
      <c r="C185" s="21"/>
      <c r="D185" s="19"/>
      <c r="E185" s="19"/>
      <c r="F185" s="19"/>
      <c r="G185" s="19"/>
      <c r="H185" s="19"/>
      <c r="I185" s="19"/>
      <c r="J185" s="20"/>
      <c r="K185" s="19"/>
      <c r="L185" s="19"/>
      <c r="M185" s="19"/>
      <c r="N185" s="19"/>
      <c r="O185" s="19"/>
    </row>
    <row r="186" spans="1:15" hidden="1">
      <c r="A186" s="20"/>
      <c r="B186" s="17" t="s">
        <v>1092</v>
      </c>
      <c r="C186" s="18">
        <f>SUM(C187:C191)</f>
        <v>0</v>
      </c>
      <c r="D186" s="18">
        <f>SUM(D187:D191)</f>
        <v>5358582.51</v>
      </c>
      <c r="E186" s="18">
        <f>SUM(E187:E191)</f>
        <v>5358582.51</v>
      </c>
      <c r="F186" s="18">
        <f>SUM(F187:F191)</f>
        <v>5358582.51</v>
      </c>
      <c r="G186" s="19"/>
      <c r="H186" s="18">
        <f>SUM(H187:H191)</f>
        <v>3392780.87</v>
      </c>
      <c r="I186" s="18">
        <f t="shared" si="11"/>
        <v>1965801.6399999997</v>
      </c>
      <c r="J186" s="20"/>
      <c r="K186" s="19"/>
      <c r="L186" s="19"/>
      <c r="M186" s="19"/>
      <c r="N186" s="19"/>
      <c r="O186" s="19"/>
    </row>
    <row r="187" spans="1:15" hidden="1">
      <c r="A187" s="20">
        <v>55400000</v>
      </c>
      <c r="B187" s="20" t="s">
        <v>1093</v>
      </c>
      <c r="C187" s="21">
        <f>SUMIF(BIVE_SP!$A$2:$A$143,A187,BIVE_SP!$G$2:$G$143)</f>
        <v>0</v>
      </c>
      <c r="D187" s="21">
        <f>SUMIF(BIVE_SP!$A$2:$A$143,A187,BIVE_SP!$H$2:$H$143)</f>
        <v>175463.44</v>
      </c>
      <c r="E187" s="21">
        <f>+D187-C187</f>
        <v>175463.44</v>
      </c>
      <c r="F187" s="37">
        <f>+E187</f>
        <v>175463.44</v>
      </c>
      <c r="G187" s="19"/>
      <c r="H187" s="21">
        <f>-VLOOKUP(A187,'SP2018'!$A$2:$F$124,6,FALSE)</f>
        <v>172542.46</v>
      </c>
      <c r="I187" s="21">
        <f t="shared" si="11"/>
        <v>2920.9800000000105</v>
      </c>
      <c r="J187" s="20" t="s">
        <v>1070</v>
      </c>
      <c r="K187" s="78" t="s">
        <v>1931</v>
      </c>
      <c r="L187" s="19"/>
      <c r="M187" s="19"/>
      <c r="N187" s="19"/>
      <c r="O187" s="19"/>
    </row>
    <row r="188" spans="1:15" hidden="1">
      <c r="A188" s="20">
        <v>55400001</v>
      </c>
      <c r="B188" s="20" t="s">
        <v>1094</v>
      </c>
      <c r="C188" s="21">
        <f>SUMIF(BIVE_SP!$A$2:$A$143,A188,BIVE_SP!$G$2:$G$143)</f>
        <v>0</v>
      </c>
      <c r="D188" s="21">
        <f>SUMIF(BIVE_SP!$A$2:$A$143,A188,BIVE_SP!$H$2:$H$143)</f>
        <v>684541.22</v>
      </c>
      <c r="E188" s="21">
        <f>+D188-C188</f>
        <v>684541.22</v>
      </c>
      <c r="F188" s="37">
        <f>+E188</f>
        <v>684541.22</v>
      </c>
      <c r="G188" s="19"/>
      <c r="H188" s="21">
        <f>-VLOOKUP(A188,'SP2018'!$A$2:$F$124,6,FALSE)</f>
        <v>8114.32</v>
      </c>
      <c r="I188" s="21">
        <f t="shared" si="11"/>
        <v>676426.9</v>
      </c>
      <c r="J188" s="20" t="s">
        <v>1070</v>
      </c>
      <c r="K188" s="78" t="s">
        <v>1931</v>
      </c>
      <c r="L188" s="19"/>
      <c r="M188" s="19"/>
      <c r="N188" s="19"/>
      <c r="O188" s="19"/>
    </row>
    <row r="189" spans="1:15" hidden="1">
      <c r="A189" s="20">
        <v>55400002</v>
      </c>
      <c r="B189" s="20" t="s">
        <v>1095</v>
      </c>
      <c r="C189" s="21">
        <f>SUMIF(BIVE_SP!$A$2:$A$143,A189,BIVE_SP!$G$2:$G$143)</f>
        <v>0</v>
      </c>
      <c r="D189" s="21">
        <f>SUMIF(BIVE_SP!$A$2:$A$143,A189,BIVE_SP!$H$2:$H$143)</f>
        <v>2182033.36</v>
      </c>
      <c r="E189" s="21">
        <f>+D189-C189</f>
        <v>2182033.36</v>
      </c>
      <c r="F189" s="37">
        <f>+E189</f>
        <v>2182033.36</v>
      </c>
      <c r="G189" s="19"/>
      <c r="H189" s="21">
        <f>-VLOOKUP(A189,'SP2018'!$A$2:$F$124,6,FALSE)</f>
        <v>1584772.12</v>
      </c>
      <c r="I189" s="21">
        <f t="shared" si="11"/>
        <v>597261.23999999976</v>
      </c>
      <c r="J189" s="20" t="s">
        <v>1070</v>
      </c>
      <c r="K189" s="78" t="s">
        <v>1931</v>
      </c>
      <c r="L189" s="19"/>
      <c r="M189" s="19"/>
      <c r="N189" s="19"/>
      <c r="O189" s="19"/>
    </row>
    <row r="190" spans="1:15" hidden="1">
      <c r="A190" s="20">
        <v>55400003</v>
      </c>
      <c r="B190" s="20" t="s">
        <v>1813</v>
      </c>
      <c r="C190" s="21">
        <f>SUMIF(BIVE_SP!$A$2:$A$143,A190,BIVE_SP!$G$2:$G$143)</f>
        <v>0</v>
      </c>
      <c r="D190" s="21">
        <f>SUMIF(BIVE_SP!$A$2:$A$143,A190,BIVE_SP!$H$2:$H$143)</f>
        <v>0</v>
      </c>
      <c r="E190" s="21">
        <f>+D190-C190</f>
        <v>0</v>
      </c>
      <c r="F190" s="37">
        <f>+E190</f>
        <v>0</v>
      </c>
      <c r="G190" s="19"/>
      <c r="H190" s="21"/>
      <c r="I190" s="21">
        <f t="shared" si="11"/>
        <v>0</v>
      </c>
      <c r="J190" s="20" t="s">
        <v>1070</v>
      </c>
      <c r="K190" s="78" t="s">
        <v>1931</v>
      </c>
      <c r="L190" s="19"/>
      <c r="M190" s="19"/>
      <c r="N190" s="19"/>
      <c r="O190" s="19"/>
    </row>
    <row r="191" spans="1:15" hidden="1">
      <c r="A191" s="20">
        <v>55400004</v>
      </c>
      <c r="B191" s="20" t="s">
        <v>1096</v>
      </c>
      <c r="C191" s="21">
        <f>SUMIF(BIVE_SP!$A$2:$A$143,A191,BIVE_SP!$G$2:$G$143)</f>
        <v>0</v>
      </c>
      <c r="D191" s="21">
        <f>SUMIF(BIVE_SP!$A$2:$A$143,A191,BIVE_SP!$H$2:$H$143)</f>
        <v>2316544.4900000002</v>
      </c>
      <c r="E191" s="21">
        <f>+D191-C191</f>
        <v>2316544.4900000002</v>
      </c>
      <c r="F191" s="37">
        <f>+E191</f>
        <v>2316544.4900000002</v>
      </c>
      <c r="G191" s="19"/>
      <c r="H191" s="21">
        <f>-VLOOKUP(A191,'SP2018'!$A$2:$F$124,6,FALSE)</f>
        <v>1627351.97</v>
      </c>
      <c r="I191" s="21">
        <f t="shared" si="11"/>
        <v>689192.52000000025</v>
      </c>
      <c r="J191" s="20" t="s">
        <v>1070</v>
      </c>
      <c r="K191" s="78" t="s">
        <v>1931</v>
      </c>
      <c r="L191" s="19"/>
      <c r="M191" s="19"/>
      <c r="N191" s="19"/>
      <c r="O191" s="19"/>
    </row>
    <row r="192" spans="1:15" hidden="1">
      <c r="A192" s="20"/>
      <c r="B192" s="20"/>
      <c r="C192" s="21"/>
      <c r="D192" s="19"/>
      <c r="E192" s="19"/>
      <c r="F192" s="19"/>
      <c r="G192" s="19"/>
      <c r="H192" s="19"/>
      <c r="I192" s="19"/>
      <c r="J192" s="20"/>
      <c r="K192" s="19"/>
      <c r="L192" s="19"/>
      <c r="M192" s="19"/>
      <c r="N192" s="19"/>
      <c r="O192" s="19"/>
    </row>
    <row r="193" spans="1:15" hidden="1">
      <c r="A193" s="20"/>
      <c r="B193" s="17" t="s">
        <v>1098</v>
      </c>
      <c r="C193" s="18">
        <f>+C194</f>
        <v>0</v>
      </c>
      <c r="D193" s="18">
        <f>+D194</f>
        <v>311612.58</v>
      </c>
      <c r="E193" s="18">
        <f>+E194</f>
        <v>311612.58</v>
      </c>
      <c r="F193" s="18">
        <f>+F194</f>
        <v>311612.58</v>
      </c>
      <c r="G193" s="19"/>
      <c r="H193" s="18">
        <f>+H194</f>
        <v>0</v>
      </c>
      <c r="I193" s="18">
        <f t="shared" si="11"/>
        <v>311612.58</v>
      </c>
      <c r="J193" s="20"/>
      <c r="K193" s="19"/>
      <c r="L193" s="19"/>
      <c r="M193" s="19"/>
      <c r="N193" s="19"/>
      <c r="O193" s="19"/>
    </row>
    <row r="194" spans="1:15" hidden="1">
      <c r="A194" s="20">
        <v>55500000</v>
      </c>
      <c r="B194" s="20" t="s">
        <v>1099</v>
      </c>
      <c r="C194" s="21">
        <f>SUMIF(BIVE_SP!$A$2:$A$143,A194,BIVE_SP!$G$2:$G$143)</f>
        <v>0</v>
      </c>
      <c r="D194" s="21">
        <f>SUMIF(BIVE_SP!$A$2:$A$143,A194,BIVE_SP!$H$2:$H$143)</f>
        <v>311612.58</v>
      </c>
      <c r="E194" s="21">
        <f>+D194-C194</f>
        <v>311612.58</v>
      </c>
      <c r="F194" s="37">
        <f>+E194</f>
        <v>311612.58</v>
      </c>
      <c r="G194" s="19"/>
      <c r="H194" s="21"/>
      <c r="I194" s="21">
        <f t="shared" si="11"/>
        <v>311612.58</v>
      </c>
      <c r="J194" s="20" t="s">
        <v>1097</v>
      </c>
      <c r="K194" s="78" t="s">
        <v>1931</v>
      </c>
      <c r="L194" s="19"/>
      <c r="M194" s="19"/>
      <c r="N194" s="19"/>
      <c r="O194" s="19"/>
    </row>
    <row r="195" spans="1:15" hidden="1">
      <c r="A195" s="20"/>
      <c r="B195" s="20"/>
      <c r="C195" s="21"/>
      <c r="D195" s="19"/>
      <c r="E195" s="19"/>
      <c r="F195" s="19"/>
      <c r="G195" s="19"/>
      <c r="H195" s="19"/>
      <c r="I195" s="19"/>
      <c r="J195" s="20"/>
      <c r="K195" s="19"/>
      <c r="L195" s="19"/>
      <c r="M195" s="19"/>
      <c r="N195" s="19"/>
      <c r="O195" s="19"/>
    </row>
    <row r="196" spans="1:15" hidden="1">
      <c r="A196" s="20"/>
      <c r="B196" s="17" t="s">
        <v>1100</v>
      </c>
      <c r="C196" s="18">
        <f>+C197</f>
        <v>0</v>
      </c>
      <c r="D196" s="18">
        <f>+D197</f>
        <v>878407.56</v>
      </c>
      <c r="E196" s="18">
        <f>+E197</f>
        <v>878407.56</v>
      </c>
      <c r="F196" s="18">
        <f>+F197</f>
        <v>878407.56</v>
      </c>
      <c r="G196" s="19"/>
      <c r="H196" s="18">
        <f>+H197</f>
        <v>878407.56</v>
      </c>
      <c r="I196" s="18">
        <f t="shared" si="11"/>
        <v>0</v>
      </c>
      <c r="J196" s="20"/>
      <c r="K196" s="19"/>
      <c r="L196" s="19"/>
      <c r="M196" s="19"/>
      <c r="N196" s="19"/>
      <c r="O196" s="19"/>
    </row>
    <row r="197" spans="1:15" hidden="1">
      <c r="A197" s="20">
        <v>56200000</v>
      </c>
      <c r="B197" s="20" t="s">
        <v>1101</v>
      </c>
      <c r="C197" s="21">
        <f>SUMIF(BIVE_SP!$A$2:$A$143,A197,BIVE_SP!$G$2:$G$143)</f>
        <v>0</v>
      </c>
      <c r="D197" s="21">
        <f>SUMIF(BIVE_SP!$A$2:$A$143,A197,BIVE_SP!$H$2:$H$143)</f>
        <v>878407.56</v>
      </c>
      <c r="E197" s="21">
        <f>+D197-C197</f>
        <v>878407.56</v>
      </c>
      <c r="F197" s="37">
        <f>+E197</f>
        <v>878407.56</v>
      </c>
      <c r="G197" s="19"/>
      <c r="H197" s="21">
        <f>-VLOOKUP(A197,'SP2018'!$A$2:$F$124,6,FALSE)</f>
        <v>878407.56</v>
      </c>
      <c r="I197" s="21">
        <f t="shared" si="11"/>
        <v>0</v>
      </c>
      <c r="J197" s="20" t="s">
        <v>1077</v>
      </c>
      <c r="K197" s="78" t="s">
        <v>1931</v>
      </c>
      <c r="L197" s="19"/>
      <c r="M197" s="19"/>
      <c r="N197" s="19"/>
      <c r="O197" s="19"/>
    </row>
    <row r="198" spans="1:15" hidden="1">
      <c r="A198" s="20"/>
      <c r="B198" s="20"/>
      <c r="C198" s="21"/>
      <c r="D198" s="19"/>
      <c r="E198" s="19"/>
      <c r="F198" s="19"/>
      <c r="G198" s="19"/>
      <c r="H198" s="19"/>
      <c r="I198" s="19"/>
      <c r="J198" s="20"/>
      <c r="K198" s="19"/>
      <c r="L198" s="19"/>
      <c r="M198" s="19"/>
      <c r="N198" s="19"/>
      <c r="O198" s="19"/>
    </row>
    <row r="199" spans="1:15" hidden="1">
      <c r="A199" s="20"/>
      <c r="B199" s="17" t="s">
        <v>1103</v>
      </c>
      <c r="C199" s="18">
        <f>+C200</f>
        <v>0</v>
      </c>
      <c r="D199" s="18">
        <f>+D200</f>
        <v>38000</v>
      </c>
      <c r="E199" s="18">
        <f>+E200</f>
        <v>38000</v>
      </c>
      <c r="F199" s="18">
        <f>+F200</f>
        <v>38000</v>
      </c>
      <c r="G199" s="19"/>
      <c r="H199" s="18">
        <f>+H200</f>
        <v>0</v>
      </c>
      <c r="I199" s="18">
        <f t="shared" si="11"/>
        <v>38000</v>
      </c>
      <c r="J199" s="20"/>
      <c r="K199" s="19"/>
      <c r="L199" s="19"/>
      <c r="M199" s="19"/>
      <c r="N199" s="19"/>
      <c r="O199" s="19"/>
    </row>
    <row r="200" spans="1:15" hidden="1">
      <c r="A200" s="20">
        <v>60200000</v>
      </c>
      <c r="B200" s="20" t="s">
        <v>1104</v>
      </c>
      <c r="C200" s="75"/>
      <c r="D200" s="75">
        <v>38000</v>
      </c>
      <c r="E200" s="21">
        <f>+D200-C200</f>
        <v>38000</v>
      </c>
      <c r="F200" s="37">
        <f>+E200</f>
        <v>38000</v>
      </c>
      <c r="G200" s="19"/>
      <c r="H200" s="21"/>
      <c r="I200" s="21">
        <f t="shared" si="11"/>
        <v>38000</v>
      </c>
      <c r="J200" s="20" t="s">
        <v>1102</v>
      </c>
      <c r="K200" s="78" t="s">
        <v>1931</v>
      </c>
      <c r="L200" s="19"/>
      <c r="M200" s="19"/>
      <c r="N200" s="19"/>
      <c r="O200" s="19"/>
    </row>
    <row r="201" spans="1:15" hidden="1">
      <c r="A201" s="20"/>
      <c r="B201" s="20"/>
      <c r="C201" s="21"/>
      <c r="D201" s="19"/>
      <c r="E201" s="19"/>
      <c r="F201" s="19"/>
      <c r="G201" s="19"/>
      <c r="H201" s="19"/>
      <c r="I201" s="19"/>
      <c r="J201" s="20"/>
      <c r="K201" s="19"/>
      <c r="L201" s="19"/>
      <c r="M201" s="19"/>
      <c r="N201" s="19"/>
      <c r="O201" s="19"/>
    </row>
    <row r="202" spans="1:15" hidden="1">
      <c r="A202" s="20"/>
      <c r="B202" s="17" t="s">
        <v>1816</v>
      </c>
      <c r="C202" s="18">
        <f>+C203</f>
        <v>0</v>
      </c>
      <c r="D202" s="18">
        <f>+D203</f>
        <v>0</v>
      </c>
      <c r="E202" s="18">
        <f>+E203</f>
        <v>0</v>
      </c>
      <c r="F202" s="18">
        <f>+F203</f>
        <v>0</v>
      </c>
      <c r="G202" s="19"/>
      <c r="H202" s="18">
        <f>+H203</f>
        <v>0</v>
      </c>
      <c r="I202" s="18">
        <f t="shared" si="11"/>
        <v>0</v>
      </c>
      <c r="J202" s="20"/>
      <c r="K202" s="19"/>
      <c r="L202" s="19"/>
      <c r="M202" s="19"/>
      <c r="N202" s="19"/>
      <c r="O202" s="19"/>
    </row>
    <row r="203" spans="1:15" hidden="1">
      <c r="A203" s="20">
        <v>60300000</v>
      </c>
      <c r="B203" s="20" t="s">
        <v>1817</v>
      </c>
      <c r="C203" s="75"/>
      <c r="D203" s="75"/>
      <c r="E203" s="21">
        <f>+D203-C203</f>
        <v>0</v>
      </c>
      <c r="F203" s="37">
        <f>+E203</f>
        <v>0</v>
      </c>
      <c r="G203" s="19"/>
      <c r="H203" s="21"/>
      <c r="I203" s="21">
        <f t="shared" si="11"/>
        <v>0</v>
      </c>
      <c r="J203" s="20" t="s">
        <v>1563</v>
      </c>
      <c r="K203" s="78" t="s">
        <v>1931</v>
      </c>
      <c r="L203" s="19"/>
      <c r="M203" s="19"/>
      <c r="N203" s="19"/>
      <c r="O203" s="19"/>
    </row>
    <row r="204" spans="1:15" hidden="1">
      <c r="A204" s="20"/>
      <c r="B204" s="20"/>
      <c r="C204" s="21"/>
      <c r="D204" s="19"/>
      <c r="E204" s="19"/>
      <c r="F204" s="19"/>
      <c r="G204" s="19"/>
      <c r="H204" s="19"/>
      <c r="I204" s="19"/>
      <c r="J204" s="20"/>
      <c r="K204" s="19"/>
      <c r="L204" s="19"/>
      <c r="M204" s="19"/>
      <c r="N204" s="19"/>
      <c r="O204" s="19"/>
    </row>
    <row r="205" spans="1:15" hidden="1">
      <c r="A205" s="20"/>
      <c r="B205" s="17" t="s">
        <v>1106</v>
      </c>
      <c r="C205" s="18">
        <f>SUM(C206:C226)</f>
        <v>0</v>
      </c>
      <c r="D205" s="18">
        <f>SUM(D206:D226)</f>
        <v>1766863.9100000001</v>
      </c>
      <c r="E205" s="18">
        <f>SUM(E206:E226)</f>
        <v>1766863.9100000001</v>
      </c>
      <c r="F205" s="18">
        <f>SUM(F206:F226)</f>
        <v>1766863.9100000001</v>
      </c>
      <c r="G205" s="19"/>
      <c r="H205" s="18">
        <f>SUM(H206:H226)</f>
        <v>731130.28</v>
      </c>
      <c r="I205" s="18">
        <f t="shared" si="11"/>
        <v>1035733.6300000001</v>
      </c>
      <c r="J205" s="20"/>
      <c r="K205" s="19"/>
      <c r="L205" s="19"/>
      <c r="M205" s="19"/>
      <c r="N205" s="19"/>
      <c r="O205" s="19"/>
    </row>
    <row r="206" spans="1:15" hidden="1">
      <c r="A206" s="20">
        <v>60400000</v>
      </c>
      <c r="B206" s="20" t="s">
        <v>1107</v>
      </c>
      <c r="C206" s="21">
        <f>SUMIF(BIVE_SP!$A$2:$A$143,A206,BIVE_SP!$G$2:$G$143)</f>
        <v>0</v>
      </c>
      <c r="D206" s="21">
        <f>SUMIF(BIVE_SP!$A$2:$A$143,A206,BIVE_SP!$H$2:$H$143)</f>
        <v>141856.4</v>
      </c>
      <c r="E206" s="21">
        <f t="shared" ref="E206:E226" si="12">+D206-C206</f>
        <v>141856.4</v>
      </c>
      <c r="F206" s="37">
        <f t="shared" ref="F206:F226" si="13">+E206</f>
        <v>141856.4</v>
      </c>
      <c r="G206" s="19"/>
      <c r="H206" s="21">
        <f>-VLOOKUP(A206,'SP2018'!$A$2:$F$124,6,FALSE)</f>
        <v>141856.4</v>
      </c>
      <c r="I206" s="21">
        <f t="shared" si="11"/>
        <v>0</v>
      </c>
      <c r="J206" s="20" t="s">
        <v>1105</v>
      </c>
      <c r="K206" s="78" t="s">
        <v>1931</v>
      </c>
      <c r="L206" s="19"/>
      <c r="M206" s="19"/>
      <c r="N206" s="19"/>
      <c r="O206" s="19"/>
    </row>
    <row r="207" spans="1:15" hidden="1">
      <c r="A207" s="20">
        <v>60400001</v>
      </c>
      <c r="B207" s="20" t="s">
        <v>1108</v>
      </c>
      <c r="C207" s="21">
        <f>SUMIF(BIVE_SP!$A$2:$A$143,A207,BIVE_SP!$G$2:$G$143)</f>
        <v>0</v>
      </c>
      <c r="D207" s="21">
        <f>SUMIF(BIVE_SP!$A$2:$A$143,A207,BIVE_SP!$H$2:$H$143)</f>
        <v>253979.59</v>
      </c>
      <c r="E207" s="21">
        <f t="shared" si="12"/>
        <v>253979.59</v>
      </c>
      <c r="F207" s="37">
        <f t="shared" si="13"/>
        <v>253979.59</v>
      </c>
      <c r="G207" s="19"/>
      <c r="H207" s="21">
        <f>-VLOOKUP(A207,'SP2018'!$A$2:$F$124,6,FALSE)</f>
        <v>180050.23</v>
      </c>
      <c r="I207" s="21">
        <f t="shared" si="11"/>
        <v>73929.359999999986</v>
      </c>
      <c r="J207" s="20" t="s">
        <v>1105</v>
      </c>
      <c r="K207" s="78" t="s">
        <v>1931</v>
      </c>
      <c r="L207" s="19"/>
      <c r="M207" s="19"/>
      <c r="N207" s="19"/>
      <c r="O207" s="19"/>
    </row>
    <row r="208" spans="1:15" hidden="1">
      <c r="A208" s="20">
        <v>60400002</v>
      </c>
      <c r="B208" s="20" t="s">
        <v>1109</v>
      </c>
      <c r="C208" s="21">
        <f>SUMIF(BIVE_SP!$A$2:$A$143,A208,BIVE_SP!$G$2:$G$143)</f>
        <v>0</v>
      </c>
      <c r="D208" s="21">
        <f>SUMIF(BIVE_SP!$A$2:$A$143,A208,BIVE_SP!$H$2:$H$143)</f>
        <v>315432.51</v>
      </c>
      <c r="E208" s="21">
        <f t="shared" si="12"/>
        <v>315432.51</v>
      </c>
      <c r="F208" s="37">
        <f t="shared" si="13"/>
        <v>315432.51</v>
      </c>
      <c r="G208" s="19"/>
      <c r="H208" s="21">
        <f>-VLOOKUP(A208,'SP2018'!$A$2:$F$124,6,FALSE)</f>
        <v>166769.16</v>
      </c>
      <c r="I208" s="21">
        <f t="shared" si="11"/>
        <v>148663.35</v>
      </c>
      <c r="J208" s="20" t="s">
        <v>1105</v>
      </c>
      <c r="K208" s="78" t="s">
        <v>1931</v>
      </c>
      <c r="L208" s="19"/>
      <c r="M208" s="19"/>
      <c r="N208" s="19"/>
      <c r="O208" s="19"/>
    </row>
    <row r="209" spans="1:15" hidden="1">
      <c r="A209" s="20">
        <v>60400003</v>
      </c>
      <c r="B209" s="20" t="s">
        <v>1818</v>
      </c>
      <c r="C209" s="21">
        <f>SUMIF(BIVE_SP!$A$2:$A$143,A209,BIVE_SP!$G$2:$G$143)</f>
        <v>0</v>
      </c>
      <c r="D209" s="21">
        <f>SUMIF(BIVE_SP!$A$2:$A$143,A209,BIVE_SP!$H$2:$H$143)</f>
        <v>0</v>
      </c>
      <c r="E209" s="21">
        <f t="shared" si="12"/>
        <v>0</v>
      </c>
      <c r="F209" s="37">
        <f t="shared" si="13"/>
        <v>0</v>
      </c>
      <c r="G209" s="19"/>
      <c r="H209" s="21"/>
      <c r="I209" s="21">
        <f t="shared" si="11"/>
        <v>0</v>
      </c>
      <c r="J209" s="20" t="s">
        <v>1105</v>
      </c>
      <c r="K209" s="78" t="s">
        <v>1931</v>
      </c>
      <c r="L209" s="19"/>
      <c r="M209" s="19"/>
      <c r="N209" s="19"/>
      <c r="O209" s="19"/>
    </row>
    <row r="210" spans="1:15" hidden="1">
      <c r="A210" s="20">
        <v>60400004</v>
      </c>
      <c r="B210" s="20" t="s">
        <v>1110</v>
      </c>
      <c r="C210" s="21">
        <f>SUMIF(BIVE_SP!$A$2:$A$143,A210,BIVE_SP!$G$2:$G$143)</f>
        <v>0</v>
      </c>
      <c r="D210" s="21">
        <f>SUMIF(BIVE_SP!$A$2:$A$143,A210,BIVE_SP!$H$2:$H$143)</f>
        <v>293545.43</v>
      </c>
      <c r="E210" s="21">
        <f t="shared" si="12"/>
        <v>293545.43</v>
      </c>
      <c r="F210" s="37">
        <f t="shared" si="13"/>
        <v>293545.43</v>
      </c>
      <c r="G210" s="19"/>
      <c r="H210" s="21">
        <f>-VLOOKUP(A210,'SP2018'!$A$2:$F$124,6,FALSE)</f>
        <v>242454.49</v>
      </c>
      <c r="I210" s="21">
        <f t="shared" si="11"/>
        <v>51090.94</v>
      </c>
      <c r="J210" s="20" t="s">
        <v>1105</v>
      </c>
      <c r="K210" s="78" t="s">
        <v>1931</v>
      </c>
      <c r="L210" s="19"/>
      <c r="M210" s="19"/>
      <c r="N210" s="19"/>
      <c r="O210" s="19"/>
    </row>
    <row r="211" spans="1:15" hidden="1">
      <c r="A211" s="20">
        <v>60400005</v>
      </c>
      <c r="B211" s="20" t="s">
        <v>1819</v>
      </c>
      <c r="C211" s="21">
        <f>SUMIF(BIVE_SP!$A$2:$A$143,A211,BIVE_SP!$G$2:$G$143)</f>
        <v>0</v>
      </c>
      <c r="D211" s="21">
        <f>SUMIF(BIVE_SP!$A$2:$A$143,A211,BIVE_SP!$H$2:$H$143)</f>
        <v>0</v>
      </c>
      <c r="E211" s="21">
        <f t="shared" si="12"/>
        <v>0</v>
      </c>
      <c r="F211" s="37">
        <f t="shared" si="13"/>
        <v>0</v>
      </c>
      <c r="G211" s="19"/>
      <c r="H211" s="21"/>
      <c r="I211" s="21">
        <f t="shared" si="11"/>
        <v>0</v>
      </c>
      <c r="J211" s="20" t="s">
        <v>1105</v>
      </c>
      <c r="K211" s="78" t="s">
        <v>1931</v>
      </c>
      <c r="L211" s="19"/>
      <c r="M211" s="19"/>
      <c r="N211" s="19"/>
      <c r="O211" s="19"/>
    </row>
    <row r="212" spans="1:15" hidden="1">
      <c r="A212" s="20">
        <v>60400006</v>
      </c>
      <c r="B212" s="20" t="s">
        <v>1820</v>
      </c>
      <c r="C212" s="21">
        <f>SUMIF(BIVE_SP!$A$2:$A$143,A212,BIVE_SP!$G$2:$G$143)</f>
        <v>0</v>
      </c>
      <c r="D212" s="21">
        <f>SUMIF(BIVE_SP!$A$2:$A$143,A212,BIVE_SP!$H$2:$H$143)</f>
        <v>0</v>
      </c>
      <c r="E212" s="21">
        <f t="shared" si="12"/>
        <v>0</v>
      </c>
      <c r="F212" s="37">
        <f t="shared" si="13"/>
        <v>0</v>
      </c>
      <c r="G212" s="19"/>
      <c r="H212" s="21"/>
      <c r="I212" s="21">
        <f t="shared" si="11"/>
        <v>0</v>
      </c>
      <c r="J212" s="20" t="s">
        <v>1105</v>
      </c>
      <c r="K212" s="78" t="s">
        <v>1931</v>
      </c>
      <c r="L212" s="19"/>
      <c r="M212" s="19"/>
      <c r="N212" s="19"/>
      <c r="O212" s="19"/>
    </row>
    <row r="213" spans="1:15" hidden="1">
      <c r="A213" s="20">
        <v>60400007</v>
      </c>
      <c r="B213" s="20" t="s">
        <v>1821</v>
      </c>
      <c r="C213" s="21">
        <f>SUMIF(BIVE_SP!$A$2:$A$143,A213,BIVE_SP!$G$2:$G$143)</f>
        <v>0</v>
      </c>
      <c r="D213" s="21">
        <f>SUMIF(BIVE_SP!$A$2:$A$143,A213,BIVE_SP!$H$2:$H$143)</f>
        <v>0</v>
      </c>
      <c r="E213" s="21">
        <f t="shared" si="12"/>
        <v>0</v>
      </c>
      <c r="F213" s="37">
        <f t="shared" si="13"/>
        <v>0</v>
      </c>
      <c r="G213" s="19"/>
      <c r="H213" s="21"/>
      <c r="I213" s="21">
        <f t="shared" si="11"/>
        <v>0</v>
      </c>
      <c r="J213" s="20" t="s">
        <v>1105</v>
      </c>
      <c r="K213" s="78" t="s">
        <v>1931</v>
      </c>
      <c r="L213" s="19"/>
      <c r="M213" s="19"/>
      <c r="N213" s="19"/>
      <c r="O213" s="19"/>
    </row>
    <row r="214" spans="1:15" hidden="1">
      <c r="A214" s="20">
        <v>60400008</v>
      </c>
      <c r="B214" s="20" t="s">
        <v>1822</v>
      </c>
      <c r="C214" s="21">
        <f>SUMIF(BIVE_SP!$A$2:$A$143,A214,BIVE_SP!$G$2:$G$143)</f>
        <v>0</v>
      </c>
      <c r="D214" s="21">
        <f>SUMIF(BIVE_SP!$A$2:$A$143,A214,BIVE_SP!$H$2:$H$143)</f>
        <v>0</v>
      </c>
      <c r="E214" s="21">
        <f t="shared" si="12"/>
        <v>0</v>
      </c>
      <c r="F214" s="37">
        <f t="shared" si="13"/>
        <v>0</v>
      </c>
      <c r="G214" s="19"/>
      <c r="H214" s="21"/>
      <c r="I214" s="21">
        <f t="shared" si="11"/>
        <v>0</v>
      </c>
      <c r="J214" s="20" t="s">
        <v>1105</v>
      </c>
      <c r="K214" s="78" t="s">
        <v>1931</v>
      </c>
      <c r="L214" s="19"/>
      <c r="M214" s="19"/>
      <c r="N214" s="19"/>
      <c r="O214" s="19"/>
    </row>
    <row r="215" spans="1:15" hidden="1">
      <c r="A215" s="20">
        <v>60400009</v>
      </c>
      <c r="B215" s="20" t="s">
        <v>1823</v>
      </c>
      <c r="C215" s="21">
        <f>SUMIF(BIVE_SP!$A$2:$A$143,A215,BIVE_SP!$G$2:$G$143)</f>
        <v>0</v>
      </c>
      <c r="D215" s="21">
        <f>SUMIF(BIVE_SP!$A$2:$A$143,A215,BIVE_SP!$H$2:$H$143)</f>
        <v>0</v>
      </c>
      <c r="E215" s="21">
        <f t="shared" si="12"/>
        <v>0</v>
      </c>
      <c r="F215" s="37">
        <f t="shared" si="13"/>
        <v>0</v>
      </c>
      <c r="G215" s="19"/>
      <c r="H215" s="21"/>
      <c r="I215" s="21">
        <f t="shared" si="11"/>
        <v>0</v>
      </c>
      <c r="J215" s="20" t="s">
        <v>1105</v>
      </c>
      <c r="K215" s="78" t="s">
        <v>1931</v>
      </c>
      <c r="L215" s="19"/>
      <c r="M215" s="19"/>
      <c r="N215" s="19"/>
      <c r="O215" s="19"/>
    </row>
    <row r="216" spans="1:15" hidden="1">
      <c r="A216" s="20">
        <v>60400010</v>
      </c>
      <c r="B216" s="20" t="s">
        <v>1824</v>
      </c>
      <c r="C216" s="21">
        <f>SUMIF(BIVE_SP!$A$2:$A$143,A216,BIVE_SP!$G$2:$G$143)</f>
        <v>0</v>
      </c>
      <c r="D216" s="21">
        <f>SUMIF(BIVE_SP!$A$2:$A$143,A216,BIVE_SP!$H$2:$H$143)</f>
        <v>0</v>
      </c>
      <c r="E216" s="21">
        <f t="shared" si="12"/>
        <v>0</v>
      </c>
      <c r="F216" s="37">
        <f t="shared" si="13"/>
        <v>0</v>
      </c>
      <c r="G216" s="19"/>
      <c r="H216" s="21"/>
      <c r="I216" s="21">
        <f t="shared" si="11"/>
        <v>0</v>
      </c>
      <c r="J216" s="20" t="s">
        <v>1105</v>
      </c>
      <c r="K216" s="78" t="s">
        <v>1931</v>
      </c>
      <c r="L216" s="19"/>
      <c r="M216" s="19"/>
      <c r="N216" s="19"/>
      <c r="O216" s="19"/>
    </row>
    <row r="217" spans="1:15" hidden="1">
      <c r="A217" s="20">
        <v>60400011</v>
      </c>
      <c r="B217" s="20" t="s">
        <v>1825</v>
      </c>
      <c r="C217" s="21">
        <f>SUMIF(BIVE_SP!$A$2:$A$143,A217,BIVE_SP!$G$2:$G$143)</f>
        <v>0</v>
      </c>
      <c r="D217" s="21">
        <f>SUMIF(BIVE_SP!$A$2:$A$143,A217,BIVE_SP!$H$2:$H$143)</f>
        <v>0</v>
      </c>
      <c r="E217" s="21">
        <f t="shared" si="12"/>
        <v>0</v>
      </c>
      <c r="F217" s="37">
        <f t="shared" si="13"/>
        <v>0</v>
      </c>
      <c r="G217" s="19"/>
      <c r="H217" s="21"/>
      <c r="I217" s="21">
        <f t="shared" si="11"/>
        <v>0</v>
      </c>
      <c r="J217" s="20" t="s">
        <v>1105</v>
      </c>
      <c r="K217" s="78" t="s">
        <v>1931</v>
      </c>
      <c r="L217" s="19"/>
      <c r="M217" s="19"/>
      <c r="N217" s="19"/>
      <c r="O217" s="19"/>
    </row>
    <row r="218" spans="1:15" hidden="1">
      <c r="A218" s="20">
        <v>60400012</v>
      </c>
      <c r="B218" s="20" t="s">
        <v>1826</v>
      </c>
      <c r="C218" s="21">
        <f>SUMIF(BIVE_SP!$A$2:$A$143,A218,BIVE_SP!$G$2:$G$143)</f>
        <v>0</v>
      </c>
      <c r="D218" s="21">
        <f>SUMIF(BIVE_SP!$A$2:$A$143,A218,BIVE_SP!$H$2:$H$143)</f>
        <v>0</v>
      </c>
      <c r="E218" s="21">
        <f t="shared" si="12"/>
        <v>0</v>
      </c>
      <c r="F218" s="37">
        <f t="shared" si="13"/>
        <v>0</v>
      </c>
      <c r="G218" s="19"/>
      <c r="H218" s="21"/>
      <c r="I218" s="21">
        <f t="shared" si="11"/>
        <v>0</v>
      </c>
      <c r="J218" s="20" t="s">
        <v>1105</v>
      </c>
      <c r="K218" s="78" t="s">
        <v>1931</v>
      </c>
      <c r="L218" s="19"/>
      <c r="M218" s="19"/>
      <c r="N218" s="19"/>
      <c r="O218" s="19"/>
    </row>
    <row r="219" spans="1:15" hidden="1">
      <c r="A219" s="20">
        <v>60400013</v>
      </c>
      <c r="B219" s="20" t="s">
        <v>1827</v>
      </c>
      <c r="C219" s="21">
        <f>SUMIF(BIVE_SP!$A$2:$A$143,A219,BIVE_SP!$G$2:$G$143)</f>
        <v>0</v>
      </c>
      <c r="D219" s="21">
        <f>SUMIF(BIVE_SP!$A$2:$A$143,A219,BIVE_SP!$H$2:$H$143)</f>
        <v>0</v>
      </c>
      <c r="E219" s="21">
        <f t="shared" si="12"/>
        <v>0</v>
      </c>
      <c r="F219" s="37">
        <f t="shared" si="13"/>
        <v>0</v>
      </c>
      <c r="G219" s="19"/>
      <c r="H219" s="21"/>
      <c r="I219" s="21">
        <f t="shared" si="11"/>
        <v>0</v>
      </c>
      <c r="J219" s="20" t="s">
        <v>1105</v>
      </c>
      <c r="K219" s="78" t="s">
        <v>1931</v>
      </c>
      <c r="L219" s="19"/>
      <c r="M219" s="19"/>
      <c r="N219" s="19"/>
      <c r="O219" s="19"/>
    </row>
    <row r="220" spans="1:15" hidden="1">
      <c r="A220" s="20">
        <v>60400014</v>
      </c>
      <c r="B220" s="20" t="s">
        <v>1828</v>
      </c>
      <c r="C220" s="21">
        <f>SUMIF(BIVE_SP!$A$2:$A$143,A220,BIVE_SP!$G$2:$G$143)</f>
        <v>0</v>
      </c>
      <c r="D220" s="21">
        <f>SUMIF(BIVE_SP!$A$2:$A$143,A220,BIVE_SP!$H$2:$H$143)</f>
        <v>0</v>
      </c>
      <c r="E220" s="21">
        <f t="shared" si="12"/>
        <v>0</v>
      </c>
      <c r="F220" s="37">
        <f t="shared" si="13"/>
        <v>0</v>
      </c>
      <c r="G220" s="19"/>
      <c r="H220" s="21"/>
      <c r="I220" s="21">
        <f t="shared" si="11"/>
        <v>0</v>
      </c>
      <c r="J220" s="20" t="s">
        <v>1105</v>
      </c>
      <c r="K220" s="78" t="s">
        <v>1931</v>
      </c>
      <c r="L220" s="19"/>
      <c r="M220" s="19"/>
      <c r="N220" s="19"/>
      <c r="O220" s="19"/>
    </row>
    <row r="221" spans="1:15" hidden="1">
      <c r="A221" s="20">
        <v>60400015</v>
      </c>
      <c r="B221" s="20" t="s">
        <v>1829</v>
      </c>
      <c r="C221" s="21">
        <f>SUMIF(BIVE_SP!$A$2:$A$143,A221,BIVE_SP!$G$2:$G$143)</f>
        <v>0</v>
      </c>
      <c r="D221" s="21">
        <f>SUMIF(BIVE_SP!$A$2:$A$143,A221,BIVE_SP!$H$2:$H$143)</f>
        <v>0</v>
      </c>
      <c r="E221" s="21">
        <f t="shared" si="12"/>
        <v>0</v>
      </c>
      <c r="F221" s="37">
        <f t="shared" si="13"/>
        <v>0</v>
      </c>
      <c r="G221" s="19"/>
      <c r="H221" s="21"/>
      <c r="I221" s="21">
        <f t="shared" si="11"/>
        <v>0</v>
      </c>
      <c r="J221" s="20" t="s">
        <v>1105</v>
      </c>
      <c r="K221" s="78" t="s">
        <v>1931</v>
      </c>
      <c r="L221" s="19"/>
      <c r="M221" s="19"/>
      <c r="N221" s="19"/>
      <c r="O221" s="19"/>
    </row>
    <row r="222" spans="1:15" hidden="1">
      <c r="A222" s="20">
        <v>60400016</v>
      </c>
      <c r="B222" s="20" t="s">
        <v>1830</v>
      </c>
      <c r="C222" s="21">
        <f>SUMIF(BIVE_SP!$A$2:$A$143,A222,BIVE_SP!$G$2:$G$143)</f>
        <v>0</v>
      </c>
      <c r="D222" s="21">
        <f>SUMIF(BIVE_SP!$A$2:$A$143,A222,BIVE_SP!$H$2:$H$143)</f>
        <v>0</v>
      </c>
      <c r="E222" s="21">
        <f t="shared" si="12"/>
        <v>0</v>
      </c>
      <c r="F222" s="37">
        <f t="shared" si="13"/>
        <v>0</v>
      </c>
      <c r="G222" s="19"/>
      <c r="H222" s="21"/>
      <c r="I222" s="21">
        <f t="shared" si="11"/>
        <v>0</v>
      </c>
      <c r="J222" s="20" t="s">
        <v>1105</v>
      </c>
      <c r="K222" s="78" t="s">
        <v>1931</v>
      </c>
      <c r="L222" s="19"/>
      <c r="M222" s="19"/>
      <c r="N222" s="19"/>
      <c r="O222" s="19"/>
    </row>
    <row r="223" spans="1:15" hidden="1">
      <c r="A223" s="20">
        <v>60400017</v>
      </c>
      <c r="B223" s="20" t="s">
        <v>1111</v>
      </c>
      <c r="C223" s="21">
        <f>SUMIF(BIVE_SP!$A$2:$A$143,A223,BIVE_SP!$G$2:$G$143)</f>
        <v>0</v>
      </c>
      <c r="D223" s="21">
        <f>SUMIF(BIVE_SP!$A$2:$A$143,A223,BIVE_SP!$H$2:$H$143)</f>
        <v>199831.36</v>
      </c>
      <c r="E223" s="21">
        <f t="shared" si="12"/>
        <v>199831.36</v>
      </c>
      <c r="F223" s="37">
        <f t="shared" si="13"/>
        <v>199831.36</v>
      </c>
      <c r="G223" s="19"/>
      <c r="H223" s="21"/>
      <c r="I223" s="21">
        <f t="shared" si="11"/>
        <v>199831.36</v>
      </c>
      <c r="J223" s="20" t="s">
        <v>1105</v>
      </c>
      <c r="K223" s="78" t="s">
        <v>1931</v>
      </c>
      <c r="L223" s="19"/>
      <c r="M223" s="19"/>
      <c r="N223" s="19"/>
      <c r="O223" s="19"/>
    </row>
    <row r="224" spans="1:15" hidden="1">
      <c r="A224" s="20">
        <v>60400018</v>
      </c>
      <c r="B224" s="20" t="s">
        <v>1112</v>
      </c>
      <c r="C224" s="21">
        <f>SUMIF(BIVE_SP!$A$2:$A$143,A224,BIVE_SP!$G$2:$G$143)</f>
        <v>0</v>
      </c>
      <c r="D224" s="21">
        <f>SUMIF(BIVE_SP!$A$2:$A$143,A224,BIVE_SP!$H$2:$H$143)</f>
        <v>421400.64</v>
      </c>
      <c r="E224" s="21">
        <f t="shared" si="12"/>
        <v>421400.64</v>
      </c>
      <c r="F224" s="37">
        <f t="shared" si="13"/>
        <v>421400.64</v>
      </c>
      <c r="G224" s="19"/>
      <c r="H224" s="21"/>
      <c r="I224" s="21">
        <f t="shared" ref="I224:I287" si="14">+F224-H224</f>
        <v>421400.64</v>
      </c>
      <c r="J224" s="20" t="s">
        <v>1105</v>
      </c>
      <c r="K224" s="78" t="s">
        <v>1931</v>
      </c>
      <c r="L224" s="19"/>
      <c r="M224" s="19"/>
      <c r="N224" s="19"/>
      <c r="O224" s="19"/>
    </row>
    <row r="225" spans="1:15" hidden="1">
      <c r="A225" s="20">
        <v>60400019</v>
      </c>
      <c r="B225" s="20" t="s">
        <v>1113</v>
      </c>
      <c r="C225" s="21">
        <f>SUMIF(BIVE_SP!$A$2:$A$143,A225,BIVE_SP!$G$2:$G$143)</f>
        <v>0</v>
      </c>
      <c r="D225" s="21">
        <f>SUMIF(BIVE_SP!$A$2:$A$143,A225,BIVE_SP!$H$2:$H$143)</f>
        <v>131588.43</v>
      </c>
      <c r="E225" s="21">
        <f t="shared" si="12"/>
        <v>131588.43</v>
      </c>
      <c r="F225" s="37">
        <f t="shared" si="13"/>
        <v>131588.43</v>
      </c>
      <c r="G225" s="19"/>
      <c r="H225" s="21"/>
      <c r="I225" s="21">
        <f t="shared" si="14"/>
        <v>131588.43</v>
      </c>
      <c r="J225" s="20" t="s">
        <v>1105</v>
      </c>
      <c r="K225" s="78" t="s">
        <v>1931</v>
      </c>
      <c r="L225" s="19"/>
      <c r="M225" s="19"/>
      <c r="N225" s="19"/>
      <c r="O225" s="19"/>
    </row>
    <row r="226" spans="1:15" hidden="1">
      <c r="A226" s="20">
        <v>60400020</v>
      </c>
      <c r="B226" s="20" t="s">
        <v>1114</v>
      </c>
      <c r="C226" s="75"/>
      <c r="D226" s="75">
        <v>9229.5499999999993</v>
      </c>
      <c r="E226" s="21">
        <f t="shared" si="12"/>
        <v>9229.5499999999993</v>
      </c>
      <c r="F226" s="37">
        <f t="shared" si="13"/>
        <v>9229.5499999999993</v>
      </c>
      <c r="G226" s="19"/>
      <c r="H226" s="21"/>
      <c r="I226" s="21">
        <f t="shared" si="14"/>
        <v>9229.5499999999993</v>
      </c>
      <c r="J226" s="20" t="s">
        <v>1105</v>
      </c>
      <c r="K226" s="78" t="s">
        <v>1931</v>
      </c>
      <c r="L226" s="19"/>
      <c r="M226" s="19"/>
      <c r="N226" s="19"/>
      <c r="O226" s="19"/>
    </row>
    <row r="227" spans="1:15" hidden="1">
      <c r="A227" s="20"/>
      <c r="B227" s="20"/>
      <c r="C227" s="21"/>
      <c r="D227" s="19"/>
      <c r="E227" s="19"/>
      <c r="F227" s="19"/>
      <c r="G227" s="19"/>
      <c r="H227" s="19"/>
      <c r="I227" s="19"/>
      <c r="J227" s="20"/>
      <c r="K227" s="19"/>
      <c r="L227" s="19"/>
      <c r="M227" s="19"/>
      <c r="N227" s="19"/>
      <c r="O227" s="19"/>
    </row>
    <row r="228" spans="1:15" hidden="1">
      <c r="A228" s="20"/>
      <c r="B228" s="17" t="s">
        <v>1116</v>
      </c>
      <c r="C228" s="18">
        <f>SUM(C229:C231)</f>
        <v>0</v>
      </c>
      <c r="D228" s="18">
        <f>SUM(D229:D231)</f>
        <v>2261226.7200000002</v>
      </c>
      <c r="E228" s="18">
        <f>SUM(E229:E231)</f>
        <v>2261226.7200000002</v>
      </c>
      <c r="F228" s="18">
        <f>SUM(F229:F231)</f>
        <v>2261226.7200000002</v>
      </c>
      <c r="G228" s="19"/>
      <c r="H228" s="18">
        <f>SUM(H229:H231)</f>
        <v>1966973.11</v>
      </c>
      <c r="I228" s="18">
        <f t="shared" si="14"/>
        <v>294253.6100000001</v>
      </c>
      <c r="J228" s="20"/>
      <c r="K228" s="19"/>
      <c r="L228" s="19"/>
      <c r="M228" s="19"/>
      <c r="N228" s="19"/>
      <c r="O228" s="19"/>
    </row>
    <row r="229" spans="1:15" hidden="1">
      <c r="A229" s="20">
        <v>60500000</v>
      </c>
      <c r="B229" s="20" t="s">
        <v>1117</v>
      </c>
      <c r="C229" s="21">
        <f>SUMIF(BIVE_SP!$A$2:$A$143,A229,BIVE_SP!$G$2:$G$143)</f>
        <v>0</v>
      </c>
      <c r="D229" s="21">
        <f>SUMIF(BIVE_SP!$A$2:$A$143,A229,BIVE_SP!$H$2:$H$143)</f>
        <v>2223177.39</v>
      </c>
      <c r="E229" s="21">
        <f>+D229-C229</f>
        <v>2223177.39</v>
      </c>
      <c r="F229" s="37">
        <f>+E229</f>
        <v>2223177.39</v>
      </c>
      <c r="G229" s="19"/>
      <c r="H229" s="21">
        <f>-VLOOKUP(A229,'SP2018'!$A$2:$F$124,6,FALSE)</f>
        <v>1925032.33</v>
      </c>
      <c r="I229" s="21">
        <f t="shared" si="14"/>
        <v>298145.06000000006</v>
      </c>
      <c r="J229" s="20" t="s">
        <v>1115</v>
      </c>
      <c r="K229" s="78" t="s">
        <v>1931</v>
      </c>
      <c r="L229" s="19"/>
      <c r="M229" s="19"/>
      <c r="N229" s="19"/>
      <c r="O229" s="19"/>
    </row>
    <row r="230" spans="1:15" hidden="1">
      <c r="A230" s="20">
        <v>60500001</v>
      </c>
      <c r="B230" s="20" t="s">
        <v>1835</v>
      </c>
      <c r="C230" s="21">
        <f>SUMIF(BIVE_SP!$A$2:$A$143,A230,BIVE_SP!$G$2:$G$143)</f>
        <v>0</v>
      </c>
      <c r="D230" s="21">
        <f>SUMIF(BIVE_SP!$A$2:$A$143,A230,BIVE_SP!$H$2:$H$143)</f>
        <v>0</v>
      </c>
      <c r="E230" s="21">
        <f>+D230-C230</f>
        <v>0</v>
      </c>
      <c r="F230" s="37">
        <f>+E230</f>
        <v>0</v>
      </c>
      <c r="G230" s="19"/>
      <c r="H230" s="21"/>
      <c r="I230" s="21">
        <f t="shared" si="14"/>
        <v>0</v>
      </c>
      <c r="J230" s="20" t="s">
        <v>1115</v>
      </c>
      <c r="K230" s="78" t="s">
        <v>1931</v>
      </c>
      <c r="L230" s="19"/>
      <c r="M230" s="19"/>
      <c r="N230" s="19"/>
      <c r="O230" s="19"/>
    </row>
    <row r="231" spans="1:15" hidden="1">
      <c r="A231" s="20">
        <v>60500009</v>
      </c>
      <c r="B231" s="20" t="s">
        <v>1118</v>
      </c>
      <c r="C231" s="75"/>
      <c r="D231" s="75">
        <v>38049.33</v>
      </c>
      <c r="E231" s="21">
        <f>+D231-C231</f>
        <v>38049.33</v>
      </c>
      <c r="F231" s="37">
        <f>+E231</f>
        <v>38049.33</v>
      </c>
      <c r="G231" s="19"/>
      <c r="H231" s="21">
        <v>41940.78</v>
      </c>
      <c r="I231" s="21">
        <f t="shared" si="14"/>
        <v>-3891.4499999999971</v>
      </c>
      <c r="J231" s="20" t="s">
        <v>1115</v>
      </c>
      <c r="K231" s="78" t="s">
        <v>1931</v>
      </c>
      <c r="L231" s="19"/>
      <c r="M231" s="19"/>
      <c r="N231" s="19"/>
      <c r="O231" s="19"/>
    </row>
    <row r="232" spans="1:15" hidden="1">
      <c r="A232" s="20"/>
      <c r="B232" s="20"/>
      <c r="C232" s="21"/>
      <c r="D232" s="19"/>
      <c r="E232" s="19"/>
      <c r="F232" s="19"/>
      <c r="G232" s="19"/>
      <c r="H232" s="19"/>
      <c r="I232" s="19"/>
      <c r="J232" s="20"/>
      <c r="K232" s="19"/>
      <c r="L232" s="19"/>
      <c r="M232" s="19"/>
      <c r="N232" s="19"/>
      <c r="O232" s="19"/>
    </row>
    <row r="233" spans="1:15" hidden="1">
      <c r="A233" s="20"/>
      <c r="B233" s="17" t="s">
        <v>1839</v>
      </c>
      <c r="C233" s="18">
        <f>+C234</f>
        <v>0</v>
      </c>
      <c r="D233" s="18">
        <f>+D234</f>
        <v>0</v>
      </c>
      <c r="E233" s="18">
        <f>+E234</f>
        <v>0</v>
      </c>
      <c r="F233" s="18">
        <f>+F234</f>
        <v>0</v>
      </c>
      <c r="G233" s="19"/>
      <c r="H233" s="18">
        <f>+H234</f>
        <v>0</v>
      </c>
      <c r="I233" s="18">
        <f t="shared" si="14"/>
        <v>0</v>
      </c>
      <c r="J233" s="20"/>
      <c r="K233" s="19"/>
      <c r="L233" s="19"/>
      <c r="M233" s="19"/>
      <c r="N233" s="19"/>
      <c r="O233" s="19"/>
    </row>
    <row r="234" spans="1:15" hidden="1">
      <c r="A234" s="20">
        <v>60550000</v>
      </c>
      <c r="B234" s="20" t="s">
        <v>1840</v>
      </c>
      <c r="C234" s="75"/>
      <c r="D234" s="75"/>
      <c r="E234" s="21">
        <f>+D234-C234</f>
        <v>0</v>
      </c>
      <c r="F234" s="37">
        <f>+E234</f>
        <v>0</v>
      </c>
      <c r="G234" s="19"/>
      <c r="H234" s="21"/>
      <c r="I234" s="21">
        <f t="shared" si="14"/>
        <v>0</v>
      </c>
      <c r="J234" s="20" t="s">
        <v>1838</v>
      </c>
      <c r="K234" s="78" t="s">
        <v>1931</v>
      </c>
      <c r="L234" s="19"/>
      <c r="M234" s="19"/>
      <c r="N234" s="19"/>
      <c r="O234" s="19"/>
    </row>
    <row r="235" spans="1:15" hidden="1">
      <c r="A235" s="20"/>
      <c r="B235" s="20"/>
      <c r="C235" s="21"/>
      <c r="D235" s="19"/>
      <c r="E235" s="19"/>
      <c r="F235" s="19"/>
      <c r="G235" s="19"/>
      <c r="H235" s="19"/>
      <c r="I235" s="19"/>
      <c r="J235" s="20"/>
      <c r="K235" s="19"/>
      <c r="L235" s="19"/>
      <c r="M235" s="19"/>
      <c r="N235" s="19"/>
      <c r="O235" s="19"/>
    </row>
    <row r="236" spans="1:15" hidden="1">
      <c r="A236" s="20"/>
      <c r="B236" s="17" t="s">
        <v>1120</v>
      </c>
      <c r="C236" s="18">
        <f>SUM(C237:C243)</f>
        <v>50821.26</v>
      </c>
      <c r="D236" s="18">
        <f>SUM(D237:D243)</f>
        <v>5050249.3999999994</v>
      </c>
      <c r="E236" s="18">
        <f>SUM(E237:E243)</f>
        <v>4999428.1399999997</v>
      </c>
      <c r="F236" s="18">
        <f>SUM(F237:F243)</f>
        <v>4999428.1399999997</v>
      </c>
      <c r="G236" s="19"/>
      <c r="H236" s="18">
        <f>SUM(H237:H243)</f>
        <v>5069512.74</v>
      </c>
      <c r="I236" s="18">
        <f t="shared" si="14"/>
        <v>-70084.600000000559</v>
      </c>
      <c r="J236" s="20"/>
      <c r="K236" s="19"/>
      <c r="L236" s="19"/>
      <c r="M236" s="19"/>
      <c r="N236" s="19"/>
      <c r="O236" s="19"/>
    </row>
    <row r="237" spans="1:15">
      <c r="A237" s="20">
        <v>60600000</v>
      </c>
      <c r="B237" s="20" t="s">
        <v>1121</v>
      </c>
      <c r="C237" s="75"/>
      <c r="D237" s="75">
        <v>3217071.26</v>
      </c>
      <c r="E237" s="21">
        <f t="shared" ref="E237:E243" si="15">+D237-C237</f>
        <v>3217071.26</v>
      </c>
      <c r="F237" s="37">
        <f t="shared" ref="F237:F243" si="16">+E237</f>
        <v>3217071.26</v>
      </c>
      <c r="G237" s="19"/>
      <c r="H237" s="21">
        <v>2902538.81</v>
      </c>
      <c r="I237" s="21">
        <f t="shared" si="14"/>
        <v>314532.44999999972</v>
      </c>
      <c r="J237" s="20" t="s">
        <v>1119</v>
      </c>
      <c r="K237" s="78" t="s">
        <v>1931</v>
      </c>
      <c r="L237" s="19"/>
      <c r="M237" s="19"/>
      <c r="N237" s="19"/>
      <c r="O237" s="19"/>
    </row>
    <row r="238" spans="1:15">
      <c r="A238" s="20">
        <v>60600001</v>
      </c>
      <c r="B238" s="20" t="s">
        <v>1122</v>
      </c>
      <c r="C238" s="75"/>
      <c r="D238" s="75">
        <v>12419.26</v>
      </c>
      <c r="E238" s="21">
        <f t="shared" si="15"/>
        <v>12419.26</v>
      </c>
      <c r="F238" s="37">
        <f t="shared" si="16"/>
        <v>12419.26</v>
      </c>
      <c r="G238" s="19"/>
      <c r="H238" s="21">
        <v>14644.69</v>
      </c>
      <c r="I238" s="21">
        <f t="shared" si="14"/>
        <v>-2225.4300000000003</v>
      </c>
      <c r="J238" s="20" t="s">
        <v>1119</v>
      </c>
      <c r="K238" s="78" t="s">
        <v>1931</v>
      </c>
      <c r="L238" s="19"/>
      <c r="M238" s="19"/>
      <c r="N238" s="19"/>
      <c r="O238" s="19"/>
    </row>
    <row r="239" spans="1:15">
      <c r="A239" s="20">
        <v>60600002</v>
      </c>
      <c r="B239" s="20" t="s">
        <v>1123</v>
      </c>
      <c r="C239" s="21">
        <f>SUMIF(BIVE_SP!$A$2:$A$143,A239,BIVE_SP!$G$2:$G$143)</f>
        <v>0</v>
      </c>
      <c r="D239" s="21">
        <f>SUMIF(BIVE_SP!$A$2:$A$143,A239,BIVE_SP!$H$2:$H$143)</f>
        <v>1819259.19</v>
      </c>
      <c r="E239" s="21">
        <f t="shared" si="15"/>
        <v>1819259.19</v>
      </c>
      <c r="F239" s="37">
        <f t="shared" si="16"/>
        <v>1819259.19</v>
      </c>
      <c r="G239" s="19"/>
      <c r="H239" s="21">
        <f>-VLOOKUP(A239,'SP2018'!$A$2:$F$124,6,FALSE)</f>
        <v>2196516.73</v>
      </c>
      <c r="I239" s="21">
        <f t="shared" si="14"/>
        <v>-377257.54000000004</v>
      </c>
      <c r="J239" s="20" t="s">
        <v>1119</v>
      </c>
      <c r="K239" s="78" t="s">
        <v>1931</v>
      </c>
      <c r="L239" s="19"/>
      <c r="M239" s="19"/>
      <c r="N239" s="19"/>
      <c r="O239" s="19"/>
    </row>
    <row r="240" spans="1:15">
      <c r="A240" s="20">
        <v>60600003</v>
      </c>
      <c r="B240" s="20" t="s">
        <v>1124</v>
      </c>
      <c r="C240" s="21">
        <f>SUMIF(BIVE_SP!$A$2:$A$143,A240,BIVE_SP!$G$2:$G$143)</f>
        <v>50821.26</v>
      </c>
      <c r="D240" s="21">
        <f>SUMIF(BIVE_SP!$A$2:$A$143,A240,BIVE_SP!$H$2:$H$143)</f>
        <v>0</v>
      </c>
      <c r="E240" s="21">
        <f t="shared" si="15"/>
        <v>-50821.26</v>
      </c>
      <c r="F240" s="37">
        <f t="shared" si="16"/>
        <v>-50821.26</v>
      </c>
      <c r="G240" s="19"/>
      <c r="H240" s="21">
        <f>-VLOOKUP(A240,'SP2018'!$A$2:$F$124,6,FALSE)</f>
        <v>-44187.49</v>
      </c>
      <c r="I240" s="21">
        <f t="shared" si="14"/>
        <v>-6633.7700000000041</v>
      </c>
      <c r="J240" s="20" t="s">
        <v>1119</v>
      </c>
      <c r="K240" s="78" t="s">
        <v>1931</v>
      </c>
      <c r="L240" s="19"/>
      <c r="M240" s="19"/>
      <c r="N240" s="19"/>
      <c r="O240" s="19"/>
    </row>
    <row r="241" spans="1:15">
      <c r="A241" s="20">
        <v>60600004</v>
      </c>
      <c r="B241" s="20" t="s">
        <v>2094</v>
      </c>
      <c r="C241" s="21">
        <f>SUMIF(BIVE_SP!$A$2:$A$143,A241,BIVE_SP!$G$2:$G$143)</f>
        <v>0</v>
      </c>
      <c r="D241" s="21">
        <f>SUMIF(BIVE_SP!$A$2:$A$143,A241,BIVE_SP!$H$2:$H$143)</f>
        <v>0</v>
      </c>
      <c r="E241" s="21">
        <f t="shared" si="15"/>
        <v>0</v>
      </c>
      <c r="F241" s="37">
        <f t="shared" si="16"/>
        <v>0</v>
      </c>
      <c r="G241" s="19"/>
      <c r="H241" s="21"/>
      <c r="I241" s="21">
        <f t="shared" si="14"/>
        <v>0</v>
      </c>
      <c r="J241" s="20" t="s">
        <v>1119</v>
      </c>
      <c r="K241" s="78" t="s">
        <v>1931</v>
      </c>
      <c r="L241" s="19"/>
      <c r="M241" s="19"/>
      <c r="N241" s="19"/>
      <c r="O241" s="19"/>
    </row>
    <row r="242" spans="1:15">
      <c r="A242" s="20">
        <v>60600005</v>
      </c>
      <c r="B242" s="20" t="s">
        <v>1125</v>
      </c>
      <c r="C242" s="21">
        <f>SUMIF(BIVE_SP!$A$2:$A$143,A242,BIVE_SP!$G$2:$G$143)</f>
        <v>0</v>
      </c>
      <c r="D242" s="21">
        <f>SUMIF(BIVE_SP!$A$2:$A$143,A242,BIVE_SP!$H$2:$H$143)</f>
        <v>1499.69</v>
      </c>
      <c r="E242" s="21">
        <f t="shared" si="15"/>
        <v>1499.69</v>
      </c>
      <c r="F242" s="37">
        <f t="shared" si="16"/>
        <v>1499.69</v>
      </c>
      <c r="G242" s="19"/>
      <c r="H242" s="21"/>
      <c r="I242" s="21">
        <f t="shared" si="14"/>
        <v>1499.69</v>
      </c>
      <c r="J242" s="20" t="s">
        <v>1119</v>
      </c>
      <c r="K242" s="78" t="s">
        <v>1931</v>
      </c>
      <c r="L242" s="19"/>
      <c r="M242" s="19"/>
      <c r="N242" s="19"/>
      <c r="O242" s="19"/>
    </row>
    <row r="243" spans="1:15">
      <c r="A243" s="20">
        <v>60600006</v>
      </c>
      <c r="B243" s="20" t="s">
        <v>2095</v>
      </c>
      <c r="C243" s="21">
        <f>SUMIF(BIVE_SP!$A$2:$A$143,A243,BIVE_SP!$G$2:$G$143)</f>
        <v>0</v>
      </c>
      <c r="D243" s="21">
        <f>SUMIF(BIVE_SP!$A$2:$A$143,A243,BIVE_SP!$H$2:$H$143)</f>
        <v>0</v>
      </c>
      <c r="E243" s="21">
        <f t="shared" si="15"/>
        <v>0</v>
      </c>
      <c r="F243" s="37">
        <f t="shared" si="16"/>
        <v>0</v>
      </c>
      <c r="G243" s="19"/>
      <c r="H243" s="21"/>
      <c r="I243" s="21">
        <f t="shared" si="14"/>
        <v>0</v>
      </c>
      <c r="J243" s="20" t="s">
        <v>1119</v>
      </c>
      <c r="K243" s="78" t="s">
        <v>1931</v>
      </c>
      <c r="L243" s="19"/>
      <c r="M243" s="19"/>
      <c r="N243" s="19"/>
      <c r="O243" s="19"/>
    </row>
    <row r="244" spans="1:15" hidden="1">
      <c r="A244" s="20"/>
      <c r="B244" s="20"/>
      <c r="C244" s="21"/>
      <c r="D244" s="19"/>
      <c r="E244" s="19"/>
      <c r="F244" s="19"/>
      <c r="G244" s="19"/>
      <c r="H244" s="19"/>
      <c r="I244" s="19"/>
      <c r="J244" s="20"/>
      <c r="K244" s="19"/>
      <c r="L244" s="19"/>
      <c r="M244" s="19"/>
      <c r="N244" s="19"/>
      <c r="O244" s="19"/>
    </row>
    <row r="245" spans="1:15" hidden="1">
      <c r="A245" s="20"/>
      <c r="B245" s="17" t="s">
        <v>1127</v>
      </c>
      <c r="C245" s="18">
        <f>SUM(C246:C247)</f>
        <v>0</v>
      </c>
      <c r="D245" s="18">
        <f>SUM(D246:D247)</f>
        <v>703983.88</v>
      </c>
      <c r="E245" s="18">
        <f>SUM(E246:E247)</f>
        <v>703983.88</v>
      </c>
      <c r="F245" s="18">
        <f>SUM(F246:F247)</f>
        <v>703983.88</v>
      </c>
      <c r="G245" s="19"/>
      <c r="H245" s="18">
        <f>SUM(H246:H247)</f>
        <v>0</v>
      </c>
      <c r="I245" s="18">
        <f t="shared" si="14"/>
        <v>703983.88</v>
      </c>
      <c r="J245" s="20"/>
      <c r="K245" s="19"/>
      <c r="L245" s="19"/>
      <c r="M245" s="19"/>
      <c r="N245" s="19"/>
      <c r="O245" s="19"/>
    </row>
    <row r="246" spans="1:15" hidden="1">
      <c r="A246" s="20">
        <v>60650000</v>
      </c>
      <c r="B246" s="20" t="s">
        <v>1128</v>
      </c>
      <c r="C246" s="21">
        <f>SUMIF(BIVE_SP!$A$2:$A$143,A246,BIVE_SP!$G$2:$G$143)</f>
        <v>0</v>
      </c>
      <c r="D246" s="21">
        <f>SUMIF(BIVE_SP!$A$2:$A$143,A246,BIVE_SP!$H$2:$H$143)</f>
        <v>703983.88</v>
      </c>
      <c r="E246" s="21">
        <f>+D246-C246</f>
        <v>703983.88</v>
      </c>
      <c r="F246" s="37">
        <f>+E246</f>
        <v>703983.88</v>
      </c>
      <c r="G246" s="19"/>
      <c r="H246" s="21"/>
      <c r="I246" s="21">
        <f t="shared" si="14"/>
        <v>703983.88</v>
      </c>
      <c r="J246" s="20" t="s">
        <v>1126</v>
      </c>
      <c r="K246" s="78" t="s">
        <v>1931</v>
      </c>
      <c r="L246" s="19"/>
      <c r="M246" s="19"/>
      <c r="N246" s="19"/>
      <c r="O246" s="19"/>
    </row>
    <row r="247" spans="1:15" hidden="1">
      <c r="A247" s="20">
        <v>60650001</v>
      </c>
      <c r="B247" s="20" t="s">
        <v>1842</v>
      </c>
      <c r="C247" s="75"/>
      <c r="D247" s="75"/>
      <c r="E247" s="21">
        <f>+D247-C247</f>
        <v>0</v>
      </c>
      <c r="F247" s="37">
        <f>+E247</f>
        <v>0</v>
      </c>
      <c r="G247" s="19"/>
      <c r="H247" s="21"/>
      <c r="I247" s="21">
        <f t="shared" si="14"/>
        <v>0</v>
      </c>
      <c r="J247" s="20" t="s">
        <v>1126</v>
      </c>
      <c r="K247" s="78" t="s">
        <v>1931</v>
      </c>
      <c r="L247" s="19"/>
      <c r="M247" s="19"/>
      <c r="N247" s="19"/>
      <c r="O247" s="19"/>
    </row>
    <row r="248" spans="1:15" hidden="1">
      <c r="A248" s="20"/>
      <c r="B248" s="20"/>
      <c r="C248" s="21"/>
      <c r="D248" s="19"/>
      <c r="E248" s="19"/>
      <c r="F248" s="19"/>
      <c r="G248" s="19"/>
      <c r="H248" s="19"/>
      <c r="I248" s="19"/>
      <c r="J248" s="20"/>
      <c r="K248" s="19"/>
      <c r="L248" s="19"/>
      <c r="M248" s="19"/>
      <c r="N248" s="19"/>
      <c r="O248" s="19"/>
    </row>
    <row r="249" spans="1:15" hidden="1">
      <c r="A249" s="20"/>
      <c r="B249" s="17" t="s">
        <v>1130</v>
      </c>
      <c r="C249" s="18">
        <f>SUM(C250:C259)</f>
        <v>0</v>
      </c>
      <c r="D249" s="18">
        <f>SUM(D250:D259)</f>
        <v>347352.39</v>
      </c>
      <c r="E249" s="18">
        <f>SUM(E250:E259)</f>
        <v>347352.39</v>
      </c>
      <c r="F249" s="18">
        <f>SUM(F250:F259)</f>
        <v>347352.39</v>
      </c>
      <c r="G249" s="19"/>
      <c r="H249" s="18">
        <f>SUM(H250:H259)</f>
        <v>273313.69</v>
      </c>
      <c r="I249" s="18">
        <f t="shared" si="14"/>
        <v>74038.700000000012</v>
      </c>
      <c r="J249" s="20"/>
      <c r="K249" s="19"/>
      <c r="L249" s="19"/>
      <c r="M249" s="19"/>
      <c r="N249" s="19"/>
      <c r="O249" s="19"/>
    </row>
    <row r="250" spans="1:15" hidden="1">
      <c r="A250" s="20">
        <v>60700000</v>
      </c>
      <c r="B250" s="20" t="s">
        <v>1131</v>
      </c>
      <c r="C250" s="21">
        <f>SUMIF(BIVE_SP!$A$2:$A$143,A250,BIVE_SP!$G$2:$G$143)</f>
        <v>0</v>
      </c>
      <c r="D250" s="21">
        <f>SUMIF(BIVE_SP!$A$2:$A$143,A250,BIVE_SP!$H$2:$H$143)</f>
        <v>21555.83</v>
      </c>
      <c r="E250" s="21">
        <f t="shared" ref="E250:E259" si="17">+D250-C250</f>
        <v>21555.83</v>
      </c>
      <c r="F250" s="37">
        <f t="shared" ref="F250:F259" si="18">+E250</f>
        <v>21555.83</v>
      </c>
      <c r="G250" s="19"/>
      <c r="H250" s="21">
        <f>-VLOOKUP(A250,'SP2018'!$A$2:$F$124,6,FALSE)</f>
        <v>134443.95000000001</v>
      </c>
      <c r="I250" s="21">
        <f t="shared" si="14"/>
        <v>-112888.12000000001</v>
      </c>
      <c r="J250" s="20" t="s">
        <v>1129</v>
      </c>
      <c r="K250" s="78" t="s">
        <v>1931</v>
      </c>
      <c r="L250" s="19"/>
      <c r="M250" s="19"/>
      <c r="N250" s="19"/>
      <c r="O250" s="19"/>
    </row>
    <row r="251" spans="1:15" hidden="1">
      <c r="A251" s="20">
        <v>60700001</v>
      </c>
      <c r="B251" s="20" t="s">
        <v>1132</v>
      </c>
      <c r="C251" s="21">
        <f>SUMIF(BIVE_SP!$A$2:$A$143,A251,BIVE_SP!$G$2:$G$143)</f>
        <v>0</v>
      </c>
      <c r="D251" s="21">
        <f>SUMIF(BIVE_SP!$A$2:$A$143,A251,BIVE_SP!$H$2:$H$143)</f>
        <v>60455.26</v>
      </c>
      <c r="E251" s="21">
        <f t="shared" si="17"/>
        <v>60455.26</v>
      </c>
      <c r="F251" s="37">
        <f t="shared" si="18"/>
        <v>60455.26</v>
      </c>
      <c r="G251" s="19"/>
      <c r="H251" s="21">
        <f>-VLOOKUP(A251,'SP2018'!$A$2:$F$124,6,FALSE)</f>
        <v>30926.400000000001</v>
      </c>
      <c r="I251" s="21">
        <f t="shared" si="14"/>
        <v>29528.86</v>
      </c>
      <c r="J251" s="20" t="s">
        <v>1129</v>
      </c>
      <c r="K251" s="78" t="s">
        <v>1931</v>
      </c>
      <c r="L251" s="19"/>
      <c r="M251" s="19"/>
      <c r="N251" s="19"/>
      <c r="O251" s="19"/>
    </row>
    <row r="252" spans="1:15" hidden="1">
      <c r="A252" s="20">
        <v>60700002</v>
      </c>
      <c r="B252" s="20" t="s">
        <v>1133</v>
      </c>
      <c r="C252" s="21">
        <f>SUMIF(BIVE_SP!$A$2:$A$143,A252,BIVE_SP!$G$2:$G$143)</f>
        <v>0</v>
      </c>
      <c r="D252" s="21">
        <f>SUMIF(BIVE_SP!$A$2:$A$143,A252,BIVE_SP!$H$2:$H$143)</f>
        <v>5404.76</v>
      </c>
      <c r="E252" s="21">
        <f t="shared" si="17"/>
        <v>5404.76</v>
      </c>
      <c r="F252" s="37">
        <f t="shared" si="18"/>
        <v>5404.76</v>
      </c>
      <c r="G252" s="19"/>
      <c r="H252" s="21">
        <f>-VLOOKUP(A252,'SP2018'!$A$2:$F$124,6,FALSE)</f>
        <v>1031.18</v>
      </c>
      <c r="I252" s="21">
        <f t="shared" si="14"/>
        <v>4373.58</v>
      </c>
      <c r="J252" s="20" t="s">
        <v>1129</v>
      </c>
      <c r="K252" s="78" t="s">
        <v>1931</v>
      </c>
      <c r="L252" s="19"/>
      <c r="M252" s="19"/>
      <c r="N252" s="19"/>
      <c r="O252" s="19"/>
    </row>
    <row r="253" spans="1:15" hidden="1">
      <c r="A253" s="20">
        <v>60700003</v>
      </c>
      <c r="B253" s="20" t="s">
        <v>2096</v>
      </c>
      <c r="C253" s="21">
        <f>SUMIF(BIVE_SP!$A$2:$A$143,A253,BIVE_SP!$G$2:$G$143)</f>
        <v>0</v>
      </c>
      <c r="D253" s="21">
        <f>SUMIF(BIVE_SP!$A$2:$A$143,A253,BIVE_SP!$H$2:$H$143)</f>
        <v>0</v>
      </c>
      <c r="E253" s="21">
        <f t="shared" si="17"/>
        <v>0</v>
      </c>
      <c r="F253" s="37">
        <f t="shared" si="18"/>
        <v>0</v>
      </c>
      <c r="G253" s="19"/>
      <c r="H253" s="21">
        <f>-VLOOKUP(A253,'SP2018'!$A$2:$F$124,6,FALSE)</f>
        <v>0</v>
      </c>
      <c r="I253" s="21">
        <f t="shared" si="14"/>
        <v>0</v>
      </c>
      <c r="J253" s="20" t="s">
        <v>1129</v>
      </c>
      <c r="K253" s="78" t="s">
        <v>1931</v>
      </c>
      <c r="L253" s="19"/>
      <c r="M253" s="19"/>
      <c r="N253" s="19"/>
      <c r="O253" s="19"/>
    </row>
    <row r="254" spans="1:15" hidden="1">
      <c r="A254" s="20">
        <v>60700004</v>
      </c>
      <c r="B254" s="20" t="s">
        <v>1134</v>
      </c>
      <c r="C254" s="21">
        <f>SUMIF(BIVE_SP!$A$2:$A$143,A254,BIVE_SP!$G$2:$G$143)</f>
        <v>0</v>
      </c>
      <c r="D254" s="21">
        <f>SUMIF(BIVE_SP!$A$2:$A$143,A254,BIVE_SP!$H$2:$H$143)</f>
        <v>259097.39</v>
      </c>
      <c r="E254" s="21">
        <f t="shared" si="17"/>
        <v>259097.39</v>
      </c>
      <c r="F254" s="37">
        <f t="shared" si="18"/>
        <v>259097.39</v>
      </c>
      <c r="G254" s="19"/>
      <c r="H254" s="21">
        <f>-VLOOKUP(A254,'SP2018'!$A$2:$F$124,6,FALSE)</f>
        <v>0</v>
      </c>
      <c r="I254" s="21">
        <f t="shared" si="14"/>
        <v>259097.39</v>
      </c>
      <c r="J254" s="20" t="s">
        <v>1129</v>
      </c>
      <c r="K254" s="78" t="s">
        <v>1931</v>
      </c>
      <c r="L254" s="19"/>
      <c r="M254" s="19"/>
      <c r="N254" s="19"/>
      <c r="O254" s="19"/>
    </row>
    <row r="255" spans="1:15" hidden="1">
      <c r="A255" s="20">
        <v>60700005</v>
      </c>
      <c r="B255" s="20" t="s">
        <v>1843</v>
      </c>
      <c r="C255" s="21">
        <f>SUMIF(BIVE_SP!$A$2:$A$143,A255,BIVE_SP!$G$2:$G$143)</f>
        <v>0</v>
      </c>
      <c r="D255" s="21">
        <f>SUMIF(BIVE_SP!$A$2:$A$143,A255,BIVE_SP!$H$2:$H$143)</f>
        <v>0</v>
      </c>
      <c r="E255" s="21">
        <f t="shared" si="17"/>
        <v>0</v>
      </c>
      <c r="F255" s="37">
        <f t="shared" si="18"/>
        <v>0</v>
      </c>
      <c r="G255" s="19"/>
      <c r="H255" s="21"/>
      <c r="I255" s="21">
        <f t="shared" si="14"/>
        <v>0</v>
      </c>
      <c r="J255" s="20" t="s">
        <v>1129</v>
      </c>
      <c r="K255" s="78" t="s">
        <v>1931</v>
      </c>
      <c r="L255" s="19"/>
      <c r="M255" s="19"/>
      <c r="N255" s="19"/>
      <c r="O255" s="19"/>
    </row>
    <row r="256" spans="1:15" hidden="1">
      <c r="A256" s="20">
        <v>60700006</v>
      </c>
      <c r="B256" s="20" t="s">
        <v>1844</v>
      </c>
      <c r="C256" s="21">
        <f>SUMIF(BIVE_SP!$A$2:$A$143,A256,BIVE_SP!$G$2:$G$143)</f>
        <v>0</v>
      </c>
      <c r="D256" s="21">
        <f>SUMIF(BIVE_SP!$A$2:$A$143,A256,BIVE_SP!$H$2:$H$143)</f>
        <v>0</v>
      </c>
      <c r="E256" s="21">
        <f t="shared" si="17"/>
        <v>0</v>
      </c>
      <c r="F256" s="37">
        <f t="shared" si="18"/>
        <v>0</v>
      </c>
      <c r="G256" s="19"/>
      <c r="H256" s="21"/>
      <c r="I256" s="21">
        <f t="shared" si="14"/>
        <v>0</v>
      </c>
      <c r="J256" s="20" t="s">
        <v>1129</v>
      </c>
      <c r="K256" s="78" t="s">
        <v>1931</v>
      </c>
      <c r="L256" s="19"/>
      <c r="M256" s="19"/>
      <c r="N256" s="19"/>
      <c r="O256" s="19"/>
    </row>
    <row r="257" spans="1:15" hidden="1">
      <c r="A257" s="20">
        <v>60700007</v>
      </c>
      <c r="B257" s="20" t="s">
        <v>1845</v>
      </c>
      <c r="C257" s="21">
        <f>SUMIF(BIVE_SP!$A$2:$A$143,A257,BIVE_SP!$G$2:$G$143)</f>
        <v>0</v>
      </c>
      <c r="D257" s="21">
        <f>SUMIF(BIVE_SP!$A$2:$A$143,A257,BIVE_SP!$H$2:$H$143)</f>
        <v>0</v>
      </c>
      <c r="E257" s="21">
        <f t="shared" si="17"/>
        <v>0</v>
      </c>
      <c r="F257" s="37">
        <f t="shared" si="18"/>
        <v>0</v>
      </c>
      <c r="G257" s="19"/>
      <c r="H257" s="21"/>
      <c r="I257" s="21">
        <f t="shared" si="14"/>
        <v>0</v>
      </c>
      <c r="J257" s="20" t="s">
        <v>1129</v>
      </c>
      <c r="K257" s="78" t="s">
        <v>1931</v>
      </c>
      <c r="L257" s="19"/>
      <c r="M257" s="19"/>
      <c r="N257" s="19"/>
      <c r="O257" s="19"/>
    </row>
    <row r="258" spans="1:15" hidden="1">
      <c r="A258" s="20">
        <v>60700008</v>
      </c>
      <c r="B258" s="20" t="s">
        <v>1135</v>
      </c>
      <c r="C258" s="21">
        <f>SUMIF(BIVE_SP!$A$2:$A$143,A258,BIVE_SP!$G$2:$G$143)</f>
        <v>0</v>
      </c>
      <c r="D258" s="21">
        <f>SUMIF(BIVE_SP!$A$2:$A$143,A258,BIVE_SP!$H$2:$H$143)</f>
        <v>839.15</v>
      </c>
      <c r="E258" s="21">
        <f t="shared" si="17"/>
        <v>839.15</v>
      </c>
      <c r="F258" s="37">
        <f t="shared" si="18"/>
        <v>839.15</v>
      </c>
      <c r="G258" s="19"/>
      <c r="H258" s="21">
        <f>-VLOOKUP(A258,'SP2018'!$A$2:$F$124,6,FALSE)</f>
        <v>106912.16</v>
      </c>
      <c r="I258" s="21">
        <f t="shared" si="14"/>
        <v>-106073.01000000001</v>
      </c>
      <c r="J258" s="20" t="s">
        <v>1129</v>
      </c>
      <c r="K258" s="78" t="s">
        <v>1931</v>
      </c>
      <c r="L258" s="19"/>
      <c r="M258" s="19"/>
      <c r="N258" s="19"/>
      <c r="O258" s="19"/>
    </row>
    <row r="259" spans="1:15" hidden="1">
      <c r="A259" s="20">
        <v>60700009</v>
      </c>
      <c r="B259" s="20" t="s">
        <v>1846</v>
      </c>
      <c r="C259" s="75"/>
      <c r="D259" s="75"/>
      <c r="E259" s="21">
        <f t="shared" si="17"/>
        <v>0</v>
      </c>
      <c r="F259" s="37">
        <f t="shared" si="18"/>
        <v>0</v>
      </c>
      <c r="G259" s="19"/>
      <c r="H259" s="21"/>
      <c r="I259" s="21">
        <f t="shared" si="14"/>
        <v>0</v>
      </c>
      <c r="J259" s="20" t="s">
        <v>1129</v>
      </c>
      <c r="K259" s="78" t="s">
        <v>1931</v>
      </c>
      <c r="L259" s="19"/>
      <c r="M259" s="19"/>
      <c r="N259" s="19"/>
      <c r="O259" s="19"/>
    </row>
    <row r="260" spans="1:15" hidden="1">
      <c r="A260" s="20"/>
      <c r="B260" s="20"/>
      <c r="C260" s="21"/>
      <c r="D260" s="19"/>
      <c r="E260" s="19"/>
      <c r="F260" s="19"/>
      <c r="G260" s="19"/>
      <c r="H260" s="19"/>
      <c r="I260" s="19"/>
      <c r="J260" s="20"/>
      <c r="K260" s="19"/>
      <c r="L260" s="19"/>
      <c r="M260" s="19"/>
      <c r="N260" s="19"/>
      <c r="O260" s="19"/>
    </row>
    <row r="261" spans="1:15" hidden="1">
      <c r="A261" s="20"/>
      <c r="B261" s="17" t="s">
        <v>1848</v>
      </c>
      <c r="C261" s="18">
        <f>+C262</f>
        <v>0</v>
      </c>
      <c r="D261" s="18">
        <f>+D262</f>
        <v>0</v>
      </c>
      <c r="E261" s="18">
        <f>+E262</f>
        <v>0</v>
      </c>
      <c r="F261" s="18">
        <f>+F262</f>
        <v>0</v>
      </c>
      <c r="G261" s="19"/>
      <c r="H261" s="18">
        <f>+H262</f>
        <v>0</v>
      </c>
      <c r="I261" s="18">
        <f t="shared" si="14"/>
        <v>0</v>
      </c>
      <c r="J261" s="20"/>
      <c r="K261" s="19"/>
      <c r="L261" s="19"/>
      <c r="M261" s="19"/>
      <c r="N261" s="19"/>
      <c r="O261" s="19"/>
    </row>
    <row r="262" spans="1:15" hidden="1">
      <c r="A262" s="20">
        <v>60750000</v>
      </c>
      <c r="B262" s="20" t="s">
        <v>1849</v>
      </c>
      <c r="C262" s="75"/>
      <c r="D262" s="75"/>
      <c r="E262" s="21">
        <f>+D262-C262</f>
        <v>0</v>
      </c>
      <c r="F262" s="37">
        <f>+E262</f>
        <v>0</v>
      </c>
      <c r="G262" s="19"/>
      <c r="H262" s="21"/>
      <c r="I262" s="21">
        <f t="shared" si="14"/>
        <v>0</v>
      </c>
      <c r="J262" s="20" t="s">
        <v>1847</v>
      </c>
      <c r="K262" s="78" t="s">
        <v>1931</v>
      </c>
      <c r="L262" s="19"/>
      <c r="M262" s="19"/>
      <c r="N262" s="19"/>
      <c r="O262" s="19"/>
    </row>
    <row r="263" spans="1:15" hidden="1">
      <c r="A263" s="20"/>
      <c r="B263" s="20"/>
      <c r="C263" s="21"/>
      <c r="D263" s="19"/>
      <c r="E263" s="19"/>
      <c r="F263" s="19"/>
      <c r="G263" s="19"/>
      <c r="H263" s="19"/>
      <c r="I263" s="19"/>
      <c r="J263" s="20"/>
      <c r="K263" s="19"/>
      <c r="L263" s="19"/>
      <c r="M263" s="19"/>
      <c r="N263" s="19"/>
      <c r="O263" s="19"/>
    </row>
    <row r="264" spans="1:15" hidden="1">
      <c r="A264" s="20"/>
      <c r="B264" s="17" t="s">
        <v>1137</v>
      </c>
      <c r="C264" s="18">
        <f>SUM(C265:C268)</f>
        <v>0</v>
      </c>
      <c r="D264" s="18">
        <f>SUM(D265:D268)</f>
        <v>94731.56</v>
      </c>
      <c r="E264" s="18">
        <f>SUM(E265:E268)</f>
        <v>94731.56</v>
      </c>
      <c r="F264" s="18">
        <f>SUM(F265:F268)</f>
        <v>94731.56</v>
      </c>
      <c r="G264" s="19"/>
      <c r="H264" s="18">
        <f>SUM(H265:H268)</f>
        <v>128332.3</v>
      </c>
      <c r="I264" s="18">
        <f t="shared" si="14"/>
        <v>-33600.740000000005</v>
      </c>
      <c r="J264" s="20"/>
      <c r="K264" s="19"/>
      <c r="L264" s="19"/>
      <c r="M264" s="19"/>
      <c r="N264" s="19"/>
      <c r="O264" s="19"/>
    </row>
    <row r="265" spans="1:15" hidden="1">
      <c r="A265" s="20">
        <v>60800000</v>
      </c>
      <c r="B265" s="20" t="s">
        <v>1138</v>
      </c>
      <c r="C265" s="21">
        <f>SUMIF(BIVE_SP!$A$2:$A$143,A265,BIVE_SP!$G$2:$G$143)</f>
        <v>0</v>
      </c>
      <c r="D265" s="21">
        <f>SUMIF(BIVE_SP!$A$2:$A$143,A265,BIVE_SP!$H$2:$H$143)</f>
        <v>72</v>
      </c>
      <c r="E265" s="21">
        <f>+D265-C265</f>
        <v>72</v>
      </c>
      <c r="F265" s="37">
        <f>+E265</f>
        <v>72</v>
      </c>
      <c r="G265" s="19"/>
      <c r="H265" s="21">
        <f>-VLOOKUP(A265,'SP2018'!$A$2:$F$124,6,FALSE)</f>
        <v>63823.47</v>
      </c>
      <c r="I265" s="21">
        <f t="shared" si="14"/>
        <v>-63751.47</v>
      </c>
      <c r="J265" s="20" t="s">
        <v>1136</v>
      </c>
      <c r="K265" s="78" t="s">
        <v>1931</v>
      </c>
      <c r="L265" s="19"/>
      <c r="M265" s="19"/>
      <c r="N265" s="19"/>
      <c r="O265" s="19"/>
    </row>
    <row r="266" spans="1:15" hidden="1">
      <c r="A266" s="20">
        <v>60800001</v>
      </c>
      <c r="B266" s="20" t="s">
        <v>1139</v>
      </c>
      <c r="C266" s="21">
        <f>SUMIF(BIVE_SP!$A$2:$A$143,A266,BIVE_SP!$G$2:$G$143)</f>
        <v>0</v>
      </c>
      <c r="D266" s="21">
        <f>SUMIF(BIVE_SP!$A$2:$A$143,A266,BIVE_SP!$H$2:$H$143)</f>
        <v>120.15</v>
      </c>
      <c r="E266" s="21">
        <f>+D266-C266</f>
        <v>120.15</v>
      </c>
      <c r="F266" s="37">
        <f>+E266</f>
        <v>120.15</v>
      </c>
      <c r="G266" s="19"/>
      <c r="H266" s="21"/>
      <c r="I266" s="21">
        <f t="shared" si="14"/>
        <v>120.15</v>
      </c>
      <c r="J266" s="20" t="s">
        <v>1136</v>
      </c>
      <c r="K266" s="78" t="s">
        <v>1931</v>
      </c>
      <c r="L266" s="19"/>
      <c r="M266" s="19"/>
      <c r="N266" s="19"/>
      <c r="O266" s="19"/>
    </row>
    <row r="267" spans="1:15" hidden="1">
      <c r="A267" s="20">
        <v>60800002</v>
      </c>
      <c r="B267" s="20" t="s">
        <v>1140</v>
      </c>
      <c r="C267" s="21">
        <f>SUMIF(BIVE_SP!$A$2:$A$143,A267,BIVE_SP!$G$2:$G$143)</f>
        <v>0</v>
      </c>
      <c r="D267" s="21">
        <f>SUMIF(BIVE_SP!$A$2:$A$143,A267,BIVE_SP!$H$2:$H$143)</f>
        <v>94539.41</v>
      </c>
      <c r="E267" s="21">
        <f>+D267-C267</f>
        <v>94539.41</v>
      </c>
      <c r="F267" s="37">
        <f>+E267</f>
        <v>94539.41</v>
      </c>
      <c r="G267" s="19"/>
      <c r="H267" s="21">
        <f>-VLOOKUP(A267,'SP2018'!$A$2:$F$124,6,FALSE)</f>
        <v>64508.83</v>
      </c>
      <c r="I267" s="21">
        <f t="shared" si="14"/>
        <v>30030.58</v>
      </c>
      <c r="J267" s="20" t="s">
        <v>1136</v>
      </c>
      <c r="K267" s="78" t="s">
        <v>1931</v>
      </c>
      <c r="L267" s="19"/>
      <c r="M267" s="19"/>
      <c r="N267" s="19"/>
      <c r="O267" s="19"/>
    </row>
    <row r="268" spans="1:15" hidden="1">
      <c r="A268" s="20">
        <v>60800009</v>
      </c>
      <c r="B268" s="20" t="s">
        <v>1850</v>
      </c>
      <c r="C268" s="75"/>
      <c r="D268" s="75"/>
      <c r="E268" s="21">
        <f>+D268-C268</f>
        <v>0</v>
      </c>
      <c r="F268" s="37">
        <f>+E268</f>
        <v>0</v>
      </c>
      <c r="G268" s="19"/>
      <c r="H268" s="21"/>
      <c r="I268" s="21">
        <f t="shared" si="14"/>
        <v>0</v>
      </c>
      <c r="J268" s="20" t="s">
        <v>1136</v>
      </c>
      <c r="K268" s="78" t="s">
        <v>1931</v>
      </c>
      <c r="L268" s="19"/>
      <c r="M268" s="19"/>
      <c r="N268" s="19"/>
      <c r="O268" s="19"/>
    </row>
    <row r="269" spans="1:15" hidden="1">
      <c r="A269" s="20"/>
      <c r="B269" s="20"/>
      <c r="C269" s="21"/>
      <c r="D269" s="19"/>
      <c r="E269" s="19"/>
      <c r="F269" s="19"/>
      <c r="G269" s="19"/>
      <c r="H269" s="19"/>
      <c r="I269" s="19"/>
      <c r="J269" s="20"/>
      <c r="K269" s="19"/>
      <c r="L269" s="19"/>
      <c r="M269" s="19"/>
      <c r="N269" s="19"/>
      <c r="O269" s="19"/>
    </row>
    <row r="270" spans="1:15" hidden="1">
      <c r="A270" s="20"/>
      <c r="B270" s="17" t="s">
        <v>1142</v>
      </c>
      <c r="C270" s="18">
        <f>SUM(C271:C301)</f>
        <v>0</v>
      </c>
      <c r="D270" s="18">
        <f>SUM(D271:D301)</f>
        <v>1569851.58</v>
      </c>
      <c r="E270" s="18">
        <f>SUM(E271:E301)</f>
        <v>1569851.58</v>
      </c>
      <c r="F270" s="18">
        <f>SUM(F271:F301)</f>
        <v>1569851.58</v>
      </c>
      <c r="G270" s="19"/>
      <c r="H270" s="18">
        <f>SUM(H271:H301)</f>
        <v>1549923.1400000001</v>
      </c>
      <c r="I270" s="18">
        <f t="shared" si="14"/>
        <v>19928.439999999944</v>
      </c>
      <c r="J270" s="20"/>
      <c r="K270" s="19"/>
      <c r="L270" s="19"/>
      <c r="M270" s="19"/>
      <c r="N270" s="19"/>
      <c r="O270" s="19"/>
    </row>
    <row r="271" spans="1:15" hidden="1">
      <c r="A271" s="20">
        <v>60900000</v>
      </c>
      <c r="B271" s="20" t="s">
        <v>1143</v>
      </c>
      <c r="C271" s="21">
        <f>SUMIF(BIVE_SP!$A$2:$A$143,A271,BIVE_SP!$G$2:$G$143)</f>
        <v>0</v>
      </c>
      <c r="D271" s="21">
        <f>SUMIF(BIVE_SP!$A$2:$A$143,A271,BIVE_SP!$H$2:$H$143)</f>
        <v>371.11</v>
      </c>
      <c r="E271" s="21">
        <f t="shared" ref="E271:E301" si="19">+D271-C271</f>
        <v>371.11</v>
      </c>
      <c r="F271" s="37">
        <f t="shared" ref="F271:F301" si="20">+E271</f>
        <v>371.11</v>
      </c>
      <c r="G271" s="19"/>
      <c r="H271" s="21"/>
      <c r="I271" s="21">
        <f t="shared" si="14"/>
        <v>371.11</v>
      </c>
      <c r="J271" s="20" t="s">
        <v>1141</v>
      </c>
      <c r="K271" s="78" t="s">
        <v>1931</v>
      </c>
      <c r="L271" s="19"/>
      <c r="M271" s="19"/>
      <c r="N271" s="19"/>
      <c r="O271" s="19"/>
    </row>
    <row r="272" spans="1:15" hidden="1">
      <c r="A272" s="20">
        <v>60900001</v>
      </c>
      <c r="B272" s="20" t="s">
        <v>1144</v>
      </c>
      <c r="C272" s="21">
        <f>SUMIF(BIVE_SP!$A$2:$A$143,A272,BIVE_SP!$G$2:$G$143)</f>
        <v>0</v>
      </c>
      <c r="D272" s="21">
        <f>SUMIF(BIVE_SP!$A$2:$A$143,A272,BIVE_SP!$H$2:$H$143)</f>
        <v>195691.02</v>
      </c>
      <c r="E272" s="21">
        <f t="shared" si="19"/>
        <v>195691.02</v>
      </c>
      <c r="F272" s="37">
        <f t="shared" si="20"/>
        <v>195691.02</v>
      </c>
      <c r="G272" s="19"/>
      <c r="H272" s="21">
        <f>-VLOOKUP(A272,'SP2018'!$A$2:$F$124,6,FALSE)</f>
        <v>282833.43</v>
      </c>
      <c r="I272" s="21">
        <f t="shared" si="14"/>
        <v>-87142.41</v>
      </c>
      <c r="J272" s="20" t="s">
        <v>1141</v>
      </c>
      <c r="K272" s="78" t="s">
        <v>1931</v>
      </c>
      <c r="L272" s="19"/>
      <c r="M272" s="19"/>
      <c r="N272" s="19"/>
      <c r="O272" s="19"/>
    </row>
    <row r="273" spans="1:15" hidden="1">
      <c r="A273" s="20">
        <v>60900002</v>
      </c>
      <c r="B273" s="20" t="s">
        <v>1145</v>
      </c>
      <c r="C273" s="21">
        <f>SUMIF(BIVE_SP!$A$2:$A$143,A273,BIVE_SP!$G$2:$G$143)</f>
        <v>0</v>
      </c>
      <c r="D273" s="21">
        <f>SUMIF(BIVE_SP!$A$2:$A$143,A273,BIVE_SP!$H$2:$H$143)</f>
        <v>17905.07</v>
      </c>
      <c r="E273" s="21">
        <f t="shared" si="19"/>
        <v>17905.07</v>
      </c>
      <c r="F273" s="37">
        <f t="shared" si="20"/>
        <v>17905.07</v>
      </c>
      <c r="G273" s="19"/>
      <c r="H273" s="21"/>
      <c r="I273" s="21">
        <f t="shared" si="14"/>
        <v>17905.07</v>
      </c>
      <c r="J273" s="20" t="s">
        <v>1141</v>
      </c>
      <c r="K273" s="78" t="s">
        <v>1931</v>
      </c>
      <c r="L273" s="19"/>
      <c r="M273" s="19"/>
      <c r="N273" s="19"/>
      <c r="O273" s="19"/>
    </row>
    <row r="274" spans="1:15" hidden="1">
      <c r="A274" s="20">
        <v>60900003</v>
      </c>
      <c r="B274" s="20" t="s">
        <v>1146</v>
      </c>
      <c r="C274" s="21">
        <f>SUMIF(BIVE_SP!$A$2:$A$143,A274,BIVE_SP!$G$2:$G$143)</f>
        <v>0</v>
      </c>
      <c r="D274" s="21">
        <f>SUMIF(BIVE_SP!$A$2:$A$143,A274,BIVE_SP!$H$2:$H$143)</f>
        <v>53622.1</v>
      </c>
      <c r="E274" s="21">
        <f t="shared" si="19"/>
        <v>53622.1</v>
      </c>
      <c r="F274" s="37">
        <f t="shared" si="20"/>
        <v>53622.1</v>
      </c>
      <c r="G274" s="19"/>
      <c r="H274" s="21"/>
      <c r="I274" s="21">
        <f t="shared" si="14"/>
        <v>53622.1</v>
      </c>
      <c r="J274" s="20" t="s">
        <v>1141</v>
      </c>
      <c r="K274" s="78" t="s">
        <v>1931</v>
      </c>
      <c r="L274" s="19"/>
      <c r="M274" s="19"/>
      <c r="N274" s="19"/>
      <c r="O274" s="19"/>
    </row>
    <row r="275" spans="1:15" hidden="1">
      <c r="A275" s="20">
        <v>60900004</v>
      </c>
      <c r="B275" s="20" t="s">
        <v>1852</v>
      </c>
      <c r="C275" s="21">
        <f>SUMIF(BIVE_SP!$A$2:$A$143,A275,BIVE_SP!$G$2:$G$143)</f>
        <v>0</v>
      </c>
      <c r="D275" s="21">
        <f>SUMIF(BIVE_SP!$A$2:$A$143,A275,BIVE_SP!$H$2:$H$143)</f>
        <v>0</v>
      </c>
      <c r="E275" s="21">
        <f t="shared" si="19"/>
        <v>0</v>
      </c>
      <c r="F275" s="37">
        <f t="shared" si="20"/>
        <v>0</v>
      </c>
      <c r="G275" s="19"/>
      <c r="H275" s="21"/>
      <c r="I275" s="21">
        <f t="shared" si="14"/>
        <v>0</v>
      </c>
      <c r="J275" s="20" t="s">
        <v>1141</v>
      </c>
      <c r="K275" s="78" t="s">
        <v>1931</v>
      </c>
      <c r="L275" s="19"/>
      <c r="M275" s="19"/>
      <c r="N275" s="19"/>
      <c r="O275" s="19"/>
    </row>
    <row r="276" spans="1:15" hidden="1">
      <c r="A276" s="20">
        <v>60900005</v>
      </c>
      <c r="B276" s="20" t="s">
        <v>1853</v>
      </c>
      <c r="C276" s="21">
        <f>SUMIF(BIVE_SP!$A$2:$A$143,A276,BIVE_SP!$G$2:$G$143)</f>
        <v>0</v>
      </c>
      <c r="D276" s="21">
        <f>SUMIF(BIVE_SP!$A$2:$A$143,A276,BIVE_SP!$H$2:$H$143)</f>
        <v>0</v>
      </c>
      <c r="E276" s="21">
        <f t="shared" si="19"/>
        <v>0</v>
      </c>
      <c r="F276" s="37">
        <f t="shared" si="20"/>
        <v>0</v>
      </c>
      <c r="G276" s="19"/>
      <c r="H276" s="21"/>
      <c r="I276" s="21">
        <f t="shared" si="14"/>
        <v>0</v>
      </c>
      <c r="J276" s="20" t="s">
        <v>1141</v>
      </c>
      <c r="K276" s="78" t="s">
        <v>1931</v>
      </c>
      <c r="L276" s="19"/>
      <c r="M276" s="19"/>
      <c r="N276" s="19"/>
      <c r="O276" s="19"/>
    </row>
    <row r="277" spans="1:15" hidden="1">
      <c r="A277" s="20">
        <v>60900006</v>
      </c>
      <c r="B277" s="20" t="s">
        <v>1854</v>
      </c>
      <c r="C277" s="21">
        <f>SUMIF(BIVE_SP!$A$2:$A$143,A277,BIVE_SP!$G$2:$G$143)</f>
        <v>0</v>
      </c>
      <c r="D277" s="21">
        <f>SUMIF(BIVE_SP!$A$2:$A$143,A277,BIVE_SP!$H$2:$H$143)</f>
        <v>0</v>
      </c>
      <c r="E277" s="21">
        <f t="shared" si="19"/>
        <v>0</v>
      </c>
      <c r="F277" s="37">
        <f t="shared" si="20"/>
        <v>0</v>
      </c>
      <c r="G277" s="19"/>
      <c r="H277" s="21"/>
      <c r="I277" s="21">
        <f t="shared" si="14"/>
        <v>0</v>
      </c>
      <c r="J277" s="20" t="s">
        <v>1141</v>
      </c>
      <c r="K277" s="78" t="s">
        <v>1931</v>
      </c>
      <c r="L277" s="19"/>
      <c r="M277" s="19"/>
      <c r="N277" s="19"/>
      <c r="O277" s="19"/>
    </row>
    <row r="278" spans="1:15" hidden="1">
      <c r="A278" s="20">
        <v>60900007</v>
      </c>
      <c r="B278" s="20" t="s">
        <v>1855</v>
      </c>
      <c r="C278" s="21">
        <f>SUMIF(BIVE_SP!$A$2:$A$143,A278,BIVE_SP!$G$2:$G$143)</f>
        <v>0</v>
      </c>
      <c r="D278" s="21">
        <f>SUMIF(BIVE_SP!$A$2:$A$143,A278,BIVE_SP!$H$2:$H$143)</f>
        <v>0</v>
      </c>
      <c r="E278" s="21">
        <f t="shared" si="19"/>
        <v>0</v>
      </c>
      <c r="F278" s="37">
        <f t="shared" si="20"/>
        <v>0</v>
      </c>
      <c r="G278" s="19"/>
      <c r="H278" s="21"/>
      <c r="I278" s="21">
        <f t="shared" si="14"/>
        <v>0</v>
      </c>
      <c r="J278" s="20" t="s">
        <v>1141</v>
      </c>
      <c r="K278" s="78" t="s">
        <v>1931</v>
      </c>
      <c r="L278" s="19"/>
      <c r="M278" s="19"/>
      <c r="N278" s="19"/>
      <c r="O278" s="19"/>
    </row>
    <row r="279" spans="1:15" hidden="1">
      <c r="A279" s="20">
        <v>60900008</v>
      </c>
      <c r="B279" s="20" t="s">
        <v>1147</v>
      </c>
      <c r="C279" s="21">
        <f>SUMIF(BIVE_SP!$A$2:$A$143,A279,BIVE_SP!$G$2:$G$143)</f>
        <v>0</v>
      </c>
      <c r="D279" s="21">
        <f>SUMIF(BIVE_SP!$A$2:$A$143,A279,BIVE_SP!$H$2:$H$143)</f>
        <v>762.66</v>
      </c>
      <c r="E279" s="21">
        <f t="shared" si="19"/>
        <v>762.66</v>
      </c>
      <c r="F279" s="37">
        <f t="shared" si="20"/>
        <v>762.66</v>
      </c>
      <c r="G279" s="19"/>
      <c r="H279" s="21"/>
      <c r="I279" s="21">
        <f t="shared" si="14"/>
        <v>762.66</v>
      </c>
      <c r="J279" s="20" t="s">
        <v>1141</v>
      </c>
      <c r="K279" s="78" t="s">
        <v>1931</v>
      </c>
      <c r="L279" s="19"/>
      <c r="M279" s="19"/>
      <c r="N279" s="19"/>
      <c r="O279" s="19"/>
    </row>
    <row r="280" spans="1:15" hidden="1">
      <c r="A280" s="20">
        <v>60900009</v>
      </c>
      <c r="B280" s="20" t="s">
        <v>1148</v>
      </c>
      <c r="C280" s="21">
        <f>SUMIF(BIVE_SP!$A$2:$A$143,A280,BIVE_SP!$G$2:$G$143)</f>
        <v>0</v>
      </c>
      <c r="D280" s="21">
        <f>SUMIF(BIVE_SP!$A$2:$A$143,A280,BIVE_SP!$H$2:$H$143)</f>
        <v>827.8</v>
      </c>
      <c r="E280" s="21">
        <f t="shared" si="19"/>
        <v>827.8</v>
      </c>
      <c r="F280" s="37">
        <f t="shared" si="20"/>
        <v>827.8</v>
      </c>
      <c r="G280" s="19"/>
      <c r="H280" s="21">
        <f>-VLOOKUP(A280,'SP2018'!$A$2:$F$124,6,FALSE)</f>
        <v>827.8</v>
      </c>
      <c r="I280" s="21">
        <f t="shared" si="14"/>
        <v>0</v>
      </c>
      <c r="J280" s="20" t="s">
        <v>1141</v>
      </c>
      <c r="K280" s="78" t="s">
        <v>1931</v>
      </c>
      <c r="L280" s="19"/>
      <c r="M280" s="19"/>
      <c r="N280" s="19"/>
      <c r="O280" s="19"/>
    </row>
    <row r="281" spans="1:15" hidden="1">
      <c r="A281" s="20">
        <v>60900010</v>
      </c>
      <c r="B281" s="20" t="s">
        <v>1149</v>
      </c>
      <c r="C281" s="21">
        <f>SUMIF(BIVE_SP!$A$2:$A$143,A281,BIVE_SP!$G$2:$G$143)</f>
        <v>0</v>
      </c>
      <c r="D281" s="21">
        <f>SUMIF(BIVE_SP!$A$2:$A$143,A281,BIVE_SP!$H$2:$H$143)</f>
        <v>880.36</v>
      </c>
      <c r="E281" s="21">
        <f t="shared" si="19"/>
        <v>880.36</v>
      </c>
      <c r="F281" s="37">
        <f t="shared" si="20"/>
        <v>880.36</v>
      </c>
      <c r="G281" s="19"/>
      <c r="H281" s="21">
        <f>-VLOOKUP(A281,'SP2018'!$A$2:$F$124,6,FALSE)</f>
        <v>503.46</v>
      </c>
      <c r="I281" s="21">
        <f t="shared" si="14"/>
        <v>376.90000000000003</v>
      </c>
      <c r="J281" s="20" t="s">
        <v>1141</v>
      </c>
      <c r="K281" s="78" t="s">
        <v>1931</v>
      </c>
      <c r="L281" s="19"/>
      <c r="M281" s="19"/>
      <c r="N281" s="19"/>
      <c r="O281" s="19"/>
    </row>
    <row r="282" spans="1:15" hidden="1">
      <c r="A282" s="20">
        <v>60900011</v>
      </c>
      <c r="B282" s="20" t="s">
        <v>1150</v>
      </c>
      <c r="C282" s="21">
        <f>SUMIF(BIVE_SP!$A$2:$A$143,A282,BIVE_SP!$G$2:$G$143)</f>
        <v>0</v>
      </c>
      <c r="D282" s="21">
        <f>SUMIF(BIVE_SP!$A$2:$A$143,A282,BIVE_SP!$H$2:$H$143)</f>
        <v>40947.410000000003</v>
      </c>
      <c r="E282" s="21">
        <f t="shared" si="19"/>
        <v>40947.410000000003</v>
      </c>
      <c r="F282" s="37">
        <f t="shared" si="20"/>
        <v>40947.410000000003</v>
      </c>
      <c r="G282" s="19"/>
      <c r="H282" s="21">
        <f>-VLOOKUP(A282,'SP2018'!$A$2:$F$124,6,FALSE)</f>
        <v>1198.97</v>
      </c>
      <c r="I282" s="21">
        <f t="shared" si="14"/>
        <v>39748.44</v>
      </c>
      <c r="J282" s="20" t="s">
        <v>1141</v>
      </c>
      <c r="K282" s="78" t="s">
        <v>1931</v>
      </c>
      <c r="L282" s="19"/>
      <c r="M282" s="19"/>
      <c r="N282" s="19"/>
      <c r="O282" s="19"/>
    </row>
    <row r="283" spans="1:15" hidden="1">
      <c r="A283" s="20">
        <v>60900012</v>
      </c>
      <c r="B283" s="20" t="s">
        <v>1151</v>
      </c>
      <c r="C283" s="21">
        <f>SUMIF(BIVE_SP!$A$2:$A$143,A283,BIVE_SP!$G$2:$G$143)</f>
        <v>0</v>
      </c>
      <c r="D283" s="21">
        <f>SUMIF(BIVE_SP!$A$2:$A$143,A283,BIVE_SP!$H$2:$H$143)</f>
        <v>38157.83</v>
      </c>
      <c r="E283" s="21">
        <f t="shared" si="19"/>
        <v>38157.83</v>
      </c>
      <c r="F283" s="37">
        <f t="shared" si="20"/>
        <v>38157.83</v>
      </c>
      <c r="G283" s="19"/>
      <c r="H283" s="21">
        <f>-VLOOKUP(A283,'SP2018'!$A$2:$F$124,6,FALSE)</f>
        <v>6442.51</v>
      </c>
      <c r="I283" s="21">
        <f t="shared" si="14"/>
        <v>31715.32</v>
      </c>
      <c r="J283" s="20" t="s">
        <v>1141</v>
      </c>
      <c r="K283" s="78" t="s">
        <v>1931</v>
      </c>
      <c r="L283" s="19"/>
      <c r="M283" s="19"/>
      <c r="N283" s="19"/>
      <c r="O283" s="19"/>
    </row>
    <row r="284" spans="1:15" hidden="1">
      <c r="A284" s="20">
        <v>60900013</v>
      </c>
      <c r="B284" s="20" t="s">
        <v>1152</v>
      </c>
      <c r="C284" s="21">
        <f>SUMIF(BIVE_SP!$A$2:$A$143,A284,BIVE_SP!$G$2:$G$143)</f>
        <v>0</v>
      </c>
      <c r="D284" s="21">
        <f>SUMIF(BIVE_SP!$A$2:$A$143,A284,BIVE_SP!$H$2:$H$143)</f>
        <v>11250</v>
      </c>
      <c r="E284" s="21">
        <f t="shared" si="19"/>
        <v>11250</v>
      </c>
      <c r="F284" s="37">
        <f t="shared" si="20"/>
        <v>11250</v>
      </c>
      <c r="G284" s="19"/>
      <c r="H284" s="21">
        <f>-VLOOKUP(A284,'SP2018'!$A$2:$F$124,6,FALSE)</f>
        <v>6000</v>
      </c>
      <c r="I284" s="21">
        <f t="shared" si="14"/>
        <v>5250</v>
      </c>
      <c r="J284" s="20" t="s">
        <v>1141</v>
      </c>
      <c r="K284" s="78" t="s">
        <v>1931</v>
      </c>
      <c r="L284" s="19"/>
      <c r="M284" s="19"/>
      <c r="N284" s="19"/>
      <c r="O284" s="19"/>
    </row>
    <row r="285" spans="1:15" hidden="1">
      <c r="A285" s="20">
        <v>60900014</v>
      </c>
      <c r="B285" s="20" t="s">
        <v>2097</v>
      </c>
      <c r="C285" s="21">
        <f>SUMIF(BIVE_SP!$A$2:$A$143,A285,BIVE_SP!$G$2:$G$143)</f>
        <v>0</v>
      </c>
      <c r="D285" s="21">
        <f>SUMIF(BIVE_SP!$A$2:$A$143,A285,BIVE_SP!$H$2:$H$143)</f>
        <v>0</v>
      </c>
      <c r="E285" s="21">
        <f t="shared" si="19"/>
        <v>0</v>
      </c>
      <c r="F285" s="37">
        <f t="shared" si="20"/>
        <v>0</v>
      </c>
      <c r="G285" s="19"/>
      <c r="H285" s="21">
        <f>-VLOOKUP(A285,'SP2018'!$A$2:$F$124,6,FALSE)</f>
        <v>178429.21</v>
      </c>
      <c r="I285" s="21">
        <f t="shared" si="14"/>
        <v>-178429.21</v>
      </c>
      <c r="J285" s="20" t="s">
        <v>1141</v>
      </c>
      <c r="K285" s="78" t="s">
        <v>1931</v>
      </c>
      <c r="L285" s="19"/>
      <c r="M285" s="19"/>
      <c r="N285" s="19"/>
      <c r="O285" s="19"/>
    </row>
    <row r="286" spans="1:15" hidden="1">
      <c r="A286" s="20">
        <v>60900019</v>
      </c>
      <c r="B286" s="20" t="s">
        <v>1856</v>
      </c>
      <c r="C286" s="75"/>
      <c r="D286" s="75"/>
      <c r="E286" s="21">
        <f t="shared" si="19"/>
        <v>0</v>
      </c>
      <c r="F286" s="37">
        <f t="shared" si="20"/>
        <v>0</v>
      </c>
      <c r="G286" s="19"/>
      <c r="H286" s="21"/>
      <c r="I286" s="21">
        <f t="shared" si="14"/>
        <v>0</v>
      </c>
      <c r="J286" s="20" t="s">
        <v>1141</v>
      </c>
      <c r="K286" s="78" t="s">
        <v>1931</v>
      </c>
      <c r="L286" s="19"/>
      <c r="M286" s="19"/>
      <c r="N286" s="19"/>
      <c r="O286" s="19"/>
    </row>
    <row r="287" spans="1:15" hidden="1">
      <c r="A287" s="20">
        <v>60900020</v>
      </c>
      <c r="B287" s="20" t="s">
        <v>1857</v>
      </c>
      <c r="C287" s="75"/>
      <c r="D287" s="75"/>
      <c r="E287" s="21">
        <f t="shared" si="19"/>
        <v>0</v>
      </c>
      <c r="F287" s="37">
        <f t="shared" si="20"/>
        <v>0</v>
      </c>
      <c r="G287" s="19"/>
      <c r="H287" s="21"/>
      <c r="I287" s="21">
        <f t="shared" si="14"/>
        <v>0</v>
      </c>
      <c r="J287" s="20" t="s">
        <v>1141</v>
      </c>
      <c r="K287" s="78" t="s">
        <v>1931</v>
      </c>
      <c r="L287" s="19"/>
      <c r="M287" s="19"/>
      <c r="N287" s="19"/>
      <c r="O287" s="19"/>
    </row>
    <row r="288" spans="1:15" hidden="1">
      <c r="A288" s="20">
        <v>60901000</v>
      </c>
      <c r="B288" s="20" t="s">
        <v>1153</v>
      </c>
      <c r="C288" s="75"/>
      <c r="D288" s="75">
        <v>37047.43</v>
      </c>
      <c r="E288" s="21">
        <f t="shared" si="19"/>
        <v>37047.43</v>
      </c>
      <c r="F288" s="37">
        <f t="shared" si="20"/>
        <v>37047.43</v>
      </c>
      <c r="G288" s="19"/>
      <c r="H288" s="21">
        <v>33313.53</v>
      </c>
      <c r="I288" s="21">
        <f t="shared" ref="I288:I311" si="21">+F288-H288</f>
        <v>3733.9000000000015</v>
      </c>
      <c r="J288" s="20" t="s">
        <v>1141</v>
      </c>
      <c r="K288" s="78" t="s">
        <v>1931</v>
      </c>
      <c r="L288" s="19"/>
      <c r="M288" s="19"/>
      <c r="N288" s="19"/>
      <c r="O288" s="19"/>
    </row>
    <row r="289" spans="1:15" hidden="1">
      <c r="A289" s="20">
        <v>60901001</v>
      </c>
      <c r="B289" s="20" t="s">
        <v>1154</v>
      </c>
      <c r="C289" s="21">
        <f>SUMIF(BIVE_SP!$A$2:$A$143,A289,BIVE_SP!$G$2:$G$143)</f>
        <v>0</v>
      </c>
      <c r="D289" s="21">
        <f>SUMIF(BIVE_SP!$A$2:$A$143,A289,BIVE_SP!$H$2:$H$143)</f>
        <v>297798.37</v>
      </c>
      <c r="E289" s="21">
        <f t="shared" si="19"/>
        <v>297798.37</v>
      </c>
      <c r="F289" s="37">
        <f t="shared" si="20"/>
        <v>297798.37</v>
      </c>
      <c r="G289" s="19"/>
      <c r="H289" s="21"/>
      <c r="I289" s="21">
        <f t="shared" si="21"/>
        <v>297798.37</v>
      </c>
      <c r="J289" s="20" t="s">
        <v>1141</v>
      </c>
      <c r="K289" s="78" t="s">
        <v>1931</v>
      </c>
      <c r="L289" s="19"/>
      <c r="M289" s="19"/>
      <c r="N289" s="19"/>
      <c r="O289" s="19"/>
    </row>
    <row r="290" spans="1:15" hidden="1">
      <c r="A290" s="20">
        <v>60901002</v>
      </c>
      <c r="B290" s="20" t="s">
        <v>2098</v>
      </c>
      <c r="C290" s="21">
        <f>SUMIF(BIVE_SP!$A$2:$A$143,A290,BIVE_SP!$G$2:$G$143)</f>
        <v>0</v>
      </c>
      <c r="D290" s="21">
        <f>SUMIF(BIVE_SP!$A$2:$A$143,A290,BIVE_SP!$H$2:$H$143)</f>
        <v>0</v>
      </c>
      <c r="E290" s="21">
        <f t="shared" si="19"/>
        <v>0</v>
      </c>
      <c r="F290" s="37">
        <f t="shared" si="20"/>
        <v>0</v>
      </c>
      <c r="G290" s="19"/>
      <c r="H290" s="21">
        <f>-VLOOKUP(A290,'SP2018'!$A$2:$F$124,6,FALSE)</f>
        <v>13458.65</v>
      </c>
      <c r="I290" s="21">
        <f t="shared" si="21"/>
        <v>-13458.65</v>
      </c>
      <c r="J290" s="20" t="s">
        <v>1141</v>
      </c>
      <c r="K290" s="78" t="s">
        <v>1931</v>
      </c>
      <c r="L290" s="19"/>
      <c r="M290" s="19"/>
      <c r="N290" s="19"/>
      <c r="O290" s="19"/>
    </row>
    <row r="291" spans="1:15" hidden="1">
      <c r="A291" s="20">
        <v>60901003</v>
      </c>
      <c r="B291" s="20" t="s">
        <v>1155</v>
      </c>
      <c r="C291" s="21">
        <f>SUMIF(BIVE_SP!$A$2:$A$143,A291,BIVE_SP!$G$2:$G$143)</f>
        <v>0</v>
      </c>
      <c r="D291" s="21">
        <f>SUMIF(BIVE_SP!$A$2:$A$143,A291,BIVE_SP!$H$2:$H$143)</f>
        <v>38474.78</v>
      </c>
      <c r="E291" s="21">
        <f t="shared" si="19"/>
        <v>38474.78</v>
      </c>
      <c r="F291" s="37">
        <f t="shared" si="20"/>
        <v>38474.78</v>
      </c>
      <c r="G291" s="19"/>
      <c r="H291" s="21">
        <f>-VLOOKUP(A291,'SP2018'!$A$2:$F$124,6,FALSE)</f>
        <v>38474.78</v>
      </c>
      <c r="I291" s="21">
        <f t="shared" si="21"/>
        <v>0</v>
      </c>
      <c r="J291" s="20" t="s">
        <v>1141</v>
      </c>
      <c r="K291" s="78" t="s">
        <v>1931</v>
      </c>
      <c r="L291" s="19"/>
      <c r="M291" s="19"/>
      <c r="N291" s="19"/>
      <c r="O291" s="19"/>
    </row>
    <row r="292" spans="1:15" hidden="1">
      <c r="A292" s="20">
        <v>60901004</v>
      </c>
      <c r="B292" s="20" t="s">
        <v>1156</v>
      </c>
      <c r="C292" s="21">
        <f>SUMIF(BIVE_SP!$A$2:$A$143,A292,BIVE_SP!$G$2:$G$143)</f>
        <v>0</v>
      </c>
      <c r="D292" s="21">
        <f>SUMIF(BIVE_SP!$A$2:$A$143,A292,BIVE_SP!$H$2:$H$143)</f>
        <v>8334.51</v>
      </c>
      <c r="E292" s="21">
        <f t="shared" si="19"/>
        <v>8334.51</v>
      </c>
      <c r="F292" s="37">
        <f t="shared" si="20"/>
        <v>8334.51</v>
      </c>
      <c r="G292" s="19"/>
      <c r="H292" s="21">
        <f>-VLOOKUP(A292,'SP2018'!$A$2:$F$124,6,FALSE)</f>
        <v>8334.51</v>
      </c>
      <c r="I292" s="21">
        <f t="shared" si="21"/>
        <v>0</v>
      </c>
      <c r="J292" s="20" t="s">
        <v>1141</v>
      </c>
      <c r="K292" s="78" t="s">
        <v>1931</v>
      </c>
      <c r="L292" s="19"/>
      <c r="M292" s="19"/>
      <c r="N292" s="19"/>
      <c r="O292" s="19"/>
    </row>
    <row r="293" spans="1:15" hidden="1">
      <c r="A293" s="20">
        <v>60901005</v>
      </c>
      <c r="B293" s="20" t="s">
        <v>1157</v>
      </c>
      <c r="C293" s="21">
        <f>SUMIF(BIVE_SP!$A$2:$A$143,A293,BIVE_SP!$G$2:$G$143)</f>
        <v>0</v>
      </c>
      <c r="D293" s="21">
        <f>SUMIF(BIVE_SP!$A$2:$A$143,A293,BIVE_SP!$H$2:$H$143)</f>
        <v>4556.78</v>
      </c>
      <c r="E293" s="21">
        <f t="shared" si="19"/>
        <v>4556.78</v>
      </c>
      <c r="F293" s="37">
        <f t="shared" si="20"/>
        <v>4556.78</v>
      </c>
      <c r="G293" s="19"/>
      <c r="H293" s="21">
        <f>-VLOOKUP(A293,'SP2018'!$A$2:$F$124,6,FALSE)</f>
        <v>4556.78</v>
      </c>
      <c r="I293" s="21">
        <f t="shared" si="21"/>
        <v>0</v>
      </c>
      <c r="J293" s="20" t="s">
        <v>1141</v>
      </c>
      <c r="K293" s="78" t="s">
        <v>1931</v>
      </c>
      <c r="L293" s="19"/>
      <c r="M293" s="19"/>
      <c r="N293" s="19"/>
      <c r="O293" s="19"/>
    </row>
    <row r="294" spans="1:15" hidden="1">
      <c r="A294" s="20">
        <v>60901006</v>
      </c>
      <c r="B294" s="20" t="s">
        <v>1158</v>
      </c>
      <c r="C294" s="21">
        <f>SUMIF(BIVE_SP!$A$2:$A$143,A294,BIVE_SP!$G$2:$G$143)</f>
        <v>0</v>
      </c>
      <c r="D294" s="21">
        <f>SUMIF(BIVE_SP!$A$2:$A$143,A294,BIVE_SP!$H$2:$H$143)</f>
        <v>7158.81</v>
      </c>
      <c r="E294" s="21">
        <f t="shared" si="19"/>
        <v>7158.81</v>
      </c>
      <c r="F294" s="37">
        <f t="shared" si="20"/>
        <v>7158.81</v>
      </c>
      <c r="G294" s="19"/>
      <c r="H294" s="21">
        <f>-VLOOKUP(A294,'SP2018'!$A$2:$F$124,6,FALSE)</f>
        <v>7158.81</v>
      </c>
      <c r="I294" s="21">
        <f t="shared" si="21"/>
        <v>0</v>
      </c>
      <c r="J294" s="20" t="s">
        <v>1141</v>
      </c>
      <c r="K294" s="78" t="s">
        <v>1931</v>
      </c>
      <c r="L294" s="19"/>
      <c r="M294" s="19"/>
      <c r="N294" s="19"/>
      <c r="O294" s="19"/>
    </row>
    <row r="295" spans="1:15" hidden="1">
      <c r="A295" s="20">
        <v>60901007</v>
      </c>
      <c r="B295" s="20" t="s">
        <v>1159</v>
      </c>
      <c r="C295" s="21">
        <f>SUMIF(BIVE_SP!$A$2:$A$143,A295,BIVE_SP!$G$2:$G$143)</f>
        <v>0</v>
      </c>
      <c r="D295" s="21">
        <f>SUMIF(BIVE_SP!$A$2:$A$143,A295,BIVE_SP!$H$2:$H$143)</f>
        <v>2324.5700000000002</v>
      </c>
      <c r="E295" s="21">
        <f t="shared" si="19"/>
        <v>2324.5700000000002</v>
      </c>
      <c r="F295" s="37">
        <f t="shared" si="20"/>
        <v>2324.5700000000002</v>
      </c>
      <c r="G295" s="19"/>
      <c r="H295" s="21">
        <f>-VLOOKUP(A295,'SP2018'!$A$2:$F$124,6,FALSE)</f>
        <v>2324.5700000000002</v>
      </c>
      <c r="I295" s="21">
        <f t="shared" si="21"/>
        <v>0</v>
      </c>
      <c r="J295" s="20" t="s">
        <v>1141</v>
      </c>
      <c r="K295" s="78" t="s">
        <v>1931</v>
      </c>
      <c r="L295" s="19"/>
      <c r="M295" s="19"/>
      <c r="N295" s="19"/>
      <c r="O295" s="19"/>
    </row>
    <row r="296" spans="1:15" hidden="1">
      <c r="A296" s="20">
        <v>60901008</v>
      </c>
      <c r="B296" s="20" t="s">
        <v>1160</v>
      </c>
      <c r="C296" s="21">
        <f>SUMIF(BIVE_SP!$A$2:$A$143,A296,BIVE_SP!$G$2:$G$143)</f>
        <v>0</v>
      </c>
      <c r="D296" s="21">
        <f>SUMIF(BIVE_SP!$A$2:$A$143,A296,BIVE_SP!$H$2:$H$143)</f>
        <v>10633</v>
      </c>
      <c r="E296" s="21">
        <f t="shared" si="19"/>
        <v>10633</v>
      </c>
      <c r="F296" s="37">
        <f t="shared" si="20"/>
        <v>10633</v>
      </c>
      <c r="G296" s="19"/>
      <c r="H296" s="21">
        <f>-VLOOKUP(A296,'SP2018'!$A$2:$F$124,6,FALSE)</f>
        <v>12221.71</v>
      </c>
      <c r="I296" s="21">
        <f t="shared" si="21"/>
        <v>-1588.7099999999991</v>
      </c>
      <c r="J296" s="20" t="s">
        <v>1141</v>
      </c>
      <c r="K296" s="78" t="s">
        <v>1931</v>
      </c>
      <c r="L296" s="19"/>
      <c r="M296" s="19"/>
      <c r="N296" s="19"/>
      <c r="O296" s="19"/>
    </row>
    <row r="297" spans="1:15" hidden="1">
      <c r="A297" s="20">
        <v>60901009</v>
      </c>
      <c r="B297" s="20" t="s">
        <v>1161</v>
      </c>
      <c r="C297" s="21">
        <f>SUMIF(BIVE_SP!$A$2:$A$143,A297,BIVE_SP!$G$2:$G$143)</f>
        <v>0</v>
      </c>
      <c r="D297" s="21">
        <f>SUMIF(BIVE_SP!$A$2:$A$143,A297,BIVE_SP!$H$2:$H$143)</f>
        <v>159403.17000000001</v>
      </c>
      <c r="E297" s="21">
        <f t="shared" si="19"/>
        <v>159403.17000000001</v>
      </c>
      <c r="F297" s="37">
        <f t="shared" si="20"/>
        <v>159403.17000000001</v>
      </c>
      <c r="G297" s="19"/>
      <c r="H297" s="21">
        <f>-VLOOKUP(A297,'SP2018'!$A$2:$F$124,6,FALSE)</f>
        <v>138156.31</v>
      </c>
      <c r="I297" s="21">
        <f t="shared" si="21"/>
        <v>21246.860000000015</v>
      </c>
      <c r="J297" s="20" t="s">
        <v>1141</v>
      </c>
      <c r="K297" s="78" t="s">
        <v>1931</v>
      </c>
      <c r="L297" s="19"/>
      <c r="M297" s="19"/>
      <c r="N297" s="19"/>
      <c r="O297" s="19"/>
    </row>
    <row r="298" spans="1:15" hidden="1">
      <c r="A298" s="20">
        <v>60901010</v>
      </c>
      <c r="B298" s="20" t="s">
        <v>1162</v>
      </c>
      <c r="C298" s="21">
        <f>SUMIF(BIVE_SP!$A$2:$A$143,A298,BIVE_SP!$G$2:$G$143)</f>
        <v>0</v>
      </c>
      <c r="D298" s="21">
        <f>SUMIF(BIVE_SP!$A$2:$A$143,A298,BIVE_SP!$H$2:$H$143)</f>
        <v>639827.69999999995</v>
      </c>
      <c r="E298" s="21">
        <f t="shared" si="19"/>
        <v>639827.69999999995</v>
      </c>
      <c r="F298" s="37">
        <f t="shared" si="20"/>
        <v>639827.69999999995</v>
      </c>
      <c r="G298" s="19"/>
      <c r="H298" s="21">
        <f>-VLOOKUP(A298,'SP2018'!$A$2:$F$124,6,FALSE)</f>
        <v>814842.86</v>
      </c>
      <c r="I298" s="21">
        <f t="shared" si="21"/>
        <v>-175015.16000000003</v>
      </c>
      <c r="J298" s="20" t="s">
        <v>1141</v>
      </c>
      <c r="K298" s="78" t="s">
        <v>1931</v>
      </c>
      <c r="L298" s="19"/>
      <c r="M298" s="19"/>
      <c r="N298" s="19"/>
      <c r="O298" s="19"/>
    </row>
    <row r="299" spans="1:15" hidden="1">
      <c r="A299" s="20">
        <v>60901011</v>
      </c>
      <c r="B299" s="20" t="s">
        <v>1163</v>
      </c>
      <c r="C299" s="21">
        <f>SUMIF(BIVE_SP!$A$2:$A$143,A299,BIVE_SP!$G$2:$G$143)</f>
        <v>0</v>
      </c>
      <c r="D299" s="21">
        <f>SUMIF(BIVE_SP!$A$2:$A$143,A299,BIVE_SP!$H$2:$H$143)</f>
        <v>340</v>
      </c>
      <c r="E299" s="21">
        <f t="shared" si="19"/>
        <v>340</v>
      </c>
      <c r="F299" s="37">
        <f t="shared" si="20"/>
        <v>340</v>
      </c>
      <c r="G299" s="19"/>
      <c r="H299" s="21">
        <f>-VLOOKUP(A299,'SP2018'!$A$2:$F$124,6,FALSE)</f>
        <v>372.55</v>
      </c>
      <c r="I299" s="21">
        <f t="shared" si="21"/>
        <v>-32.550000000000011</v>
      </c>
      <c r="J299" s="20" t="s">
        <v>1141</v>
      </c>
      <c r="K299" s="78" t="s">
        <v>1931</v>
      </c>
      <c r="L299" s="19"/>
      <c r="M299" s="19"/>
      <c r="N299" s="19"/>
      <c r="O299" s="19"/>
    </row>
    <row r="300" spans="1:15" hidden="1">
      <c r="A300" s="20">
        <v>60901020</v>
      </c>
      <c r="B300" s="20" t="s">
        <v>1164</v>
      </c>
      <c r="C300" s="75"/>
      <c r="D300" s="75">
        <v>3537.1</v>
      </c>
      <c r="E300" s="21">
        <f t="shared" si="19"/>
        <v>3537.1</v>
      </c>
      <c r="F300" s="37">
        <f t="shared" si="20"/>
        <v>3537.1</v>
      </c>
      <c r="G300" s="19"/>
      <c r="H300" s="21">
        <v>472.7</v>
      </c>
      <c r="I300" s="21">
        <f t="shared" si="21"/>
        <v>3064.4</v>
      </c>
      <c r="J300" s="20" t="s">
        <v>1141</v>
      </c>
      <c r="K300" s="78" t="s">
        <v>1931</v>
      </c>
      <c r="L300" s="19"/>
      <c r="M300" s="19"/>
      <c r="N300" s="19"/>
      <c r="O300" s="19"/>
    </row>
    <row r="301" spans="1:15" hidden="1">
      <c r="A301" s="20">
        <v>9000001</v>
      </c>
      <c r="B301" s="20" t="s">
        <v>1851</v>
      </c>
      <c r="C301" s="21">
        <f>SUMIF(BIVE_SP!$A$2:$A$143,A301,BIVE_SP!$G$2:$G$143)</f>
        <v>0</v>
      </c>
      <c r="D301" s="21">
        <f>SUMIF(BIVE_SP!$A$2:$A$143,A301,BIVE_SP!$H$2:$H$143)</f>
        <v>0</v>
      </c>
      <c r="E301" s="21">
        <f t="shared" si="19"/>
        <v>0</v>
      </c>
      <c r="F301" s="37">
        <f t="shared" si="20"/>
        <v>0</v>
      </c>
      <c r="G301" s="19"/>
      <c r="H301" s="21"/>
      <c r="I301" s="21">
        <f t="shared" si="21"/>
        <v>0</v>
      </c>
      <c r="J301" s="20" t="s">
        <v>1141</v>
      </c>
      <c r="K301" s="78" t="s">
        <v>1931</v>
      </c>
      <c r="L301" s="19"/>
      <c r="M301" s="19"/>
      <c r="N301" s="19"/>
      <c r="O301" s="19"/>
    </row>
    <row r="302" spans="1:15" hidden="1">
      <c r="A302" s="20"/>
      <c r="B302" s="20"/>
      <c r="C302" s="21"/>
      <c r="D302" s="19"/>
      <c r="E302" s="19"/>
      <c r="F302" s="19"/>
      <c r="G302" s="19"/>
      <c r="H302" s="19"/>
      <c r="I302" s="19"/>
      <c r="J302" s="20"/>
      <c r="K302" s="19"/>
      <c r="L302" s="19"/>
      <c r="M302" s="19"/>
      <c r="N302" s="19"/>
      <c r="O302" s="19"/>
    </row>
    <row r="303" spans="1:15" hidden="1">
      <c r="A303" s="20"/>
      <c r="B303" s="17" t="s">
        <v>1166</v>
      </c>
      <c r="C303" s="18">
        <f>+C304</f>
        <v>0</v>
      </c>
      <c r="D303" s="18">
        <f>+D304</f>
        <v>12030.26</v>
      </c>
      <c r="E303" s="18">
        <f>+E304</f>
        <v>12030.26</v>
      </c>
      <c r="F303" s="18">
        <f>+F304</f>
        <v>12030.26</v>
      </c>
      <c r="G303" s="19"/>
      <c r="H303" s="18">
        <f>+H304</f>
        <v>3214.95</v>
      </c>
      <c r="I303" s="18">
        <f t="shared" si="21"/>
        <v>8815.3100000000013</v>
      </c>
      <c r="J303" s="20"/>
      <c r="K303" s="19"/>
      <c r="L303" s="19"/>
      <c r="M303" s="19"/>
      <c r="N303" s="19"/>
      <c r="O303" s="19"/>
    </row>
    <row r="304" spans="1:15" hidden="1">
      <c r="A304" s="20">
        <v>61100000</v>
      </c>
      <c r="B304" s="20" t="s">
        <v>1167</v>
      </c>
      <c r="C304" s="21">
        <f>SUMIF(BIVE_SP!$A$2:$A$143,A304,BIVE_SP!$G$2:$G$143)</f>
        <v>0</v>
      </c>
      <c r="D304" s="21">
        <f>SUMIF(BIVE_SP!$A$2:$A$143,A304,BIVE_SP!$H$2:$H$143)</f>
        <v>12030.26</v>
      </c>
      <c r="E304" s="21">
        <f>+D304-C304</f>
        <v>12030.26</v>
      </c>
      <c r="F304" s="37">
        <f>+E304</f>
        <v>12030.26</v>
      </c>
      <c r="G304" s="19"/>
      <c r="H304" s="21">
        <f>-VLOOKUP(A304,'SP2018'!$A$2:$F$124,6,FALSE)</f>
        <v>3214.95</v>
      </c>
      <c r="I304" s="21">
        <f t="shared" si="21"/>
        <v>8815.3100000000013</v>
      </c>
      <c r="J304" s="20" t="s">
        <v>1165</v>
      </c>
      <c r="K304" s="78" t="s">
        <v>1931</v>
      </c>
      <c r="L304" s="19"/>
      <c r="M304" s="19"/>
      <c r="N304" s="19"/>
      <c r="O304" s="19"/>
    </row>
    <row r="305" spans="1:15" hidden="1">
      <c r="A305" s="20"/>
      <c r="B305" s="20"/>
      <c r="C305" s="21"/>
      <c r="D305" s="19"/>
      <c r="E305" s="19"/>
      <c r="F305" s="19"/>
      <c r="G305" s="19"/>
      <c r="H305" s="19"/>
      <c r="I305" s="19"/>
      <c r="J305" s="20"/>
      <c r="K305" s="19"/>
      <c r="L305" s="19"/>
      <c r="M305" s="19"/>
      <c r="N305" s="19"/>
      <c r="O305" s="19"/>
    </row>
    <row r="306" spans="1:15" s="4" customFormat="1" hidden="1">
      <c r="A306" s="20"/>
      <c r="B306" s="17" t="s">
        <v>1860</v>
      </c>
      <c r="C306" s="18">
        <f>+C307</f>
        <v>0</v>
      </c>
      <c r="D306" s="18">
        <f>+D307</f>
        <v>0</v>
      </c>
      <c r="E306" s="18">
        <f>+E307</f>
        <v>0</v>
      </c>
      <c r="F306" s="18">
        <f>+F307</f>
        <v>0</v>
      </c>
      <c r="G306" s="44"/>
      <c r="H306" s="18">
        <f>+H307</f>
        <v>209905.51</v>
      </c>
      <c r="I306" s="18">
        <f t="shared" si="21"/>
        <v>-209905.51</v>
      </c>
      <c r="J306" s="20"/>
      <c r="K306" s="44"/>
      <c r="L306" s="44"/>
      <c r="M306" s="44"/>
      <c r="N306" s="44"/>
      <c r="O306" s="44"/>
    </row>
    <row r="307" spans="1:15" hidden="1">
      <c r="A307" s="20">
        <v>61200000</v>
      </c>
      <c r="B307" s="20" t="s">
        <v>2099</v>
      </c>
      <c r="C307" s="21">
        <f>SUMIF(BIVE_SP!$A$2:$A$143,A307,BIVE_SP!$G$2:$G$143)</f>
        <v>0</v>
      </c>
      <c r="D307" s="21">
        <f>SUMIF(BIVE_SP!$A$2:$A$143,A307,BIVE_SP!$H$2:$H$143)</f>
        <v>0</v>
      </c>
      <c r="E307" s="21">
        <f>+D307-C307</f>
        <v>0</v>
      </c>
      <c r="F307" s="37">
        <f>+E307</f>
        <v>0</v>
      </c>
      <c r="G307" s="19"/>
      <c r="H307" s="21">
        <f>-VLOOKUP(A307,'SP2018'!$A$2:$F$124,6,FALSE)</f>
        <v>209905.51</v>
      </c>
      <c r="I307" s="21">
        <f t="shared" si="21"/>
        <v>-209905.51</v>
      </c>
      <c r="J307" s="20" t="s">
        <v>1859</v>
      </c>
      <c r="K307" s="78" t="s">
        <v>1931</v>
      </c>
      <c r="L307" s="19"/>
      <c r="M307" s="19"/>
      <c r="N307" s="19"/>
      <c r="O307" s="19"/>
    </row>
    <row r="308" spans="1:15" hidden="1">
      <c r="A308" s="57"/>
      <c r="B308" s="57"/>
      <c r="C308" s="58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</row>
    <row r="309" spans="1:15" ht="13.5" hidden="1" thickBot="1">
      <c r="A309" s="67"/>
      <c r="B309" s="68" t="s">
        <v>1928</v>
      </c>
      <c r="C309" s="69">
        <f>+C160+C163+C167+C170+C173+C177+C180+C183+C186+C193+C196+C199+C202+C205+C228+C233+C236+C245+C249+C261+C264+C270+C303+C306</f>
        <v>50821.26</v>
      </c>
      <c r="D309" s="69">
        <f>+D160+D163+D167+D170+D173+D177+D180+D183+D186+D193+D196+D199+D202+D205+D228+D233+D236+D245+D249+D261+D264+D270+D303+D306</f>
        <v>18810183.610000003</v>
      </c>
      <c r="E309" s="69">
        <f>+E160+E163+E167+E170+E173+E177+E180+E183+E186+E193+E196+E199+E202+E205+E228+E233+E236+E245+E249+E261+E264+E270+E303+E306</f>
        <v>18759362.349999998</v>
      </c>
      <c r="F309" s="69">
        <f>+F160+F163+F167+F170+F173+F177+F180+F183+F186+F193+F196+F199+F202+F205+F228+F233+F236+F245+F249+F261+F264+F270+F303+F306</f>
        <v>18760246.669999998</v>
      </c>
      <c r="G309" s="69"/>
      <c r="H309" s="69">
        <f>+H160+H163+H167+H170+H173+H177+H180+H183+H186+H193+H196+H199+H202+H205+H228+H233+H236+H245+H249+H261+H264+H270+H303+H306</f>
        <v>14650772.09</v>
      </c>
      <c r="I309" s="69">
        <f t="shared" si="21"/>
        <v>4109474.5799999982</v>
      </c>
      <c r="J309" s="69"/>
      <c r="K309" s="69"/>
      <c r="L309" s="69"/>
      <c r="M309" s="69"/>
      <c r="N309" s="69"/>
      <c r="O309" s="69"/>
    </row>
    <row r="310" spans="1:15" ht="13.5" thickBot="1">
      <c r="A310" s="46"/>
      <c r="B310" s="70"/>
      <c r="C310" s="71"/>
      <c r="D310" s="71"/>
      <c r="E310" s="72"/>
      <c r="F310" s="72"/>
      <c r="G310" s="72"/>
      <c r="H310" s="72"/>
      <c r="I310" s="72">
        <f t="shared" si="21"/>
        <v>0</v>
      </c>
      <c r="J310" s="72"/>
      <c r="K310" s="72"/>
      <c r="L310" s="72"/>
      <c r="M310" s="72"/>
      <c r="N310" s="72"/>
      <c r="O310" s="72"/>
    </row>
    <row r="311" spans="1:15" ht="13.5" thickBot="1">
      <c r="A311" s="67"/>
      <c r="B311" s="73" t="s">
        <v>1929</v>
      </c>
      <c r="C311" s="74">
        <f>+C158+C309</f>
        <v>21233308.530000001</v>
      </c>
      <c r="D311" s="74">
        <f>+D158+D309</f>
        <v>21232424.210000001</v>
      </c>
      <c r="E311" s="74">
        <f>+E158-E309</f>
        <v>884.32000000029802</v>
      </c>
      <c r="F311" s="74">
        <f>+F158-F309</f>
        <v>0</v>
      </c>
      <c r="G311" s="74"/>
      <c r="H311" s="74">
        <f>+H158-H309</f>
        <v>0</v>
      </c>
      <c r="I311" s="74">
        <f t="shared" si="21"/>
        <v>0</v>
      </c>
      <c r="J311" s="74"/>
      <c r="K311" s="74"/>
      <c r="L311" s="74"/>
      <c r="M311" s="74"/>
      <c r="N311" s="74"/>
      <c r="O311" s="74"/>
    </row>
    <row r="312" spans="1:15">
      <c r="C312" s="3">
        <f>+C311-BIVE_SP!G144-CLIENTI!G763</f>
        <v>0</v>
      </c>
      <c r="D312" s="3">
        <f>+D311-BIVE_SP!H144+FORNITORI!G1565</f>
        <v>0</v>
      </c>
    </row>
  </sheetData>
  <autoFilter ref="A2:O309">
    <filterColumn colId="9">
      <filters>
        <filter val="D.VII"/>
      </filters>
    </filterColumn>
  </autoFilter>
  <phoneticPr fontId="0" type="noConversion"/>
  <printOptions gridLines="1"/>
  <pageMargins left="0.17" right="0.17" top="0.26" bottom="0.43" header="0.19" footer="0.19"/>
  <pageSetup paperSize="9" scale="90" orientation="landscape" blackAndWhite="1" r:id="rId1"/>
  <headerFooter alignWithMargins="0">
    <oddFooter>&amp;L&amp;F/&amp;A&amp;R&amp;P/&amp;N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R132"/>
  <sheetViews>
    <sheetView zoomScale="80" zoomScaleNormal="75" workbookViewId="0">
      <pane xSplit="14" ySplit="4" topLeftCell="O8" activePane="bottomRight" state="frozen"/>
      <selection activeCell="C31" sqref="C31:J31"/>
      <selection pane="topRight" activeCell="C31" sqref="C31:J31"/>
      <selection pane="bottomLeft" activeCell="C31" sqref="C31:J31"/>
      <selection pane="bottomRight" activeCell="C31" sqref="C31:J31"/>
    </sheetView>
  </sheetViews>
  <sheetFormatPr defaultRowHeight="12.75"/>
  <cols>
    <col min="1" max="1" width="3" style="80" customWidth="1"/>
    <col min="2" max="2" width="2.7109375" style="80" customWidth="1"/>
    <col min="3" max="4" width="3.28515625" style="80" customWidth="1"/>
    <col min="5" max="5" width="3.5703125" style="80" customWidth="1"/>
    <col min="6" max="6" width="3.28515625" style="80" customWidth="1"/>
    <col min="7" max="8" width="9.140625" style="80"/>
    <col min="9" max="9" width="14" style="80" customWidth="1"/>
    <col min="10" max="10" width="16.5703125" style="80" customWidth="1"/>
    <col min="11" max="11" width="12" style="80" customWidth="1"/>
    <col min="12" max="12" width="12.5703125" style="80" customWidth="1"/>
    <col min="13" max="13" width="14.140625" style="80" customWidth="1"/>
    <col min="14" max="14" width="14" style="80" customWidth="1"/>
    <col min="15" max="15" width="19.42578125" style="173" customWidth="1"/>
    <col min="16" max="16" width="19.5703125" style="173" customWidth="1"/>
    <col min="17" max="17" width="15.42578125" style="173" customWidth="1"/>
    <col min="18" max="18" width="14" style="173" customWidth="1"/>
    <col min="19" max="16384" width="9.140625" style="80"/>
  </cols>
  <sheetData>
    <row r="1" spans="1:18" ht="30" customHeight="1">
      <c r="A1" s="370" t="s">
        <v>1932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1" t="s">
        <v>1933</v>
      </c>
      <c r="R1" s="371"/>
    </row>
    <row r="2" spans="1:18" ht="14.25" customHeight="1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30" customHeight="1">
      <c r="A3" s="372" t="s">
        <v>1934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3" t="s">
        <v>4</v>
      </c>
      <c r="P3" s="373" t="s">
        <v>5</v>
      </c>
      <c r="Q3" s="374" t="s">
        <v>6</v>
      </c>
      <c r="R3" s="374"/>
    </row>
    <row r="4" spans="1:18" ht="30" customHeight="1">
      <c r="A4" s="375" t="s">
        <v>1935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3"/>
      <c r="P4" s="373"/>
      <c r="Q4" s="79" t="s">
        <v>3353</v>
      </c>
      <c r="R4" s="82" t="s">
        <v>1936</v>
      </c>
    </row>
    <row r="5" spans="1:18" ht="15.75" customHeight="1">
      <c r="A5" s="83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5"/>
      <c r="P5" s="86"/>
      <c r="Q5" s="86"/>
      <c r="R5" s="87"/>
    </row>
    <row r="6" spans="1:18" ht="15.75" customHeight="1">
      <c r="A6" s="88" t="s">
        <v>1937</v>
      </c>
      <c r="B6" s="89" t="s">
        <v>1504</v>
      </c>
      <c r="C6" s="90"/>
      <c r="D6" s="90"/>
      <c r="E6" s="90"/>
      <c r="F6" s="90"/>
      <c r="G6" s="90"/>
      <c r="H6" s="91"/>
      <c r="I6" s="91"/>
      <c r="J6" s="91"/>
      <c r="K6" s="91"/>
      <c r="L6" s="91"/>
      <c r="M6" s="91"/>
      <c r="N6" s="91"/>
      <c r="O6" s="92"/>
      <c r="P6" s="93"/>
      <c r="Q6" s="93"/>
      <c r="R6" s="94"/>
    </row>
    <row r="7" spans="1:18" ht="15.75" customHeight="1">
      <c r="A7" s="95"/>
      <c r="B7" s="96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2"/>
      <c r="P7" s="93"/>
      <c r="Q7" s="93"/>
      <c r="R7" s="94"/>
    </row>
    <row r="8" spans="1:18" ht="15.75" customHeight="1">
      <c r="A8" s="97"/>
      <c r="B8" s="98" t="s">
        <v>1938</v>
      </c>
      <c r="C8" s="99" t="s">
        <v>1939</v>
      </c>
      <c r="D8" s="100"/>
      <c r="E8" s="100"/>
      <c r="F8" s="100"/>
      <c r="G8" s="100"/>
      <c r="H8" s="100"/>
      <c r="I8" s="91"/>
      <c r="J8" s="91"/>
      <c r="K8" s="91"/>
      <c r="L8" s="91"/>
      <c r="M8" s="91"/>
      <c r="N8" s="91"/>
      <c r="O8" s="101">
        <f>SUM(O9:O13)</f>
        <v>58645</v>
      </c>
      <c r="P8" s="101">
        <f>SUM(P9:P13)</f>
        <v>47637</v>
      </c>
      <c r="Q8" s="101">
        <f t="shared" ref="Q8:Q13" si="0">O8-P8</f>
        <v>11008</v>
      </c>
      <c r="R8" s="137">
        <f>+Q8/P8</f>
        <v>0.23108088250729475</v>
      </c>
    </row>
    <row r="9" spans="1:18" ht="15.75" customHeight="1">
      <c r="A9" s="103"/>
      <c r="B9" s="104"/>
      <c r="C9" s="91" t="s">
        <v>1940</v>
      </c>
      <c r="D9" s="91" t="s">
        <v>3356</v>
      </c>
      <c r="E9" s="91"/>
      <c r="F9" s="91"/>
      <c r="G9" s="91"/>
      <c r="H9" s="91"/>
      <c r="I9" s="91"/>
      <c r="J9" s="91"/>
      <c r="K9" s="91"/>
      <c r="L9" s="91"/>
      <c r="M9" s="91"/>
      <c r="N9" s="91"/>
      <c r="O9" s="105">
        <f>+pivotSP!C5</f>
        <v>6958</v>
      </c>
      <c r="P9" s="105">
        <f>+pivotSP!D5</f>
        <v>9277</v>
      </c>
      <c r="Q9" s="105">
        <f t="shared" si="0"/>
        <v>-2319</v>
      </c>
      <c r="R9" s="102">
        <f>+Q9/P9</f>
        <v>-0.24997305163307104</v>
      </c>
    </row>
    <row r="10" spans="1:18" ht="15.75" customHeight="1">
      <c r="A10" s="103"/>
      <c r="B10" s="104"/>
      <c r="C10" s="91" t="s">
        <v>1941</v>
      </c>
      <c r="D10" s="91" t="s">
        <v>1505</v>
      </c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105"/>
      <c r="P10" s="105"/>
      <c r="Q10" s="105">
        <f t="shared" si="0"/>
        <v>0</v>
      </c>
      <c r="R10" s="106"/>
    </row>
    <row r="11" spans="1:18" ht="15.75" customHeight="1">
      <c r="A11" s="103"/>
      <c r="B11" s="104"/>
      <c r="C11" s="91" t="s">
        <v>1942</v>
      </c>
      <c r="D11" s="91" t="s">
        <v>3360</v>
      </c>
      <c r="E11" s="91"/>
      <c r="F11" s="91"/>
      <c r="G11" s="91"/>
      <c r="H11" s="91"/>
      <c r="I11" s="91"/>
      <c r="J11" s="91"/>
      <c r="K11" s="91"/>
      <c r="L11" s="107"/>
      <c r="M11" s="107"/>
      <c r="N11" s="91"/>
      <c r="O11" s="105">
        <f>+pivotSP!C6</f>
        <v>127</v>
      </c>
      <c r="P11" s="105">
        <f>+pivotSP!D6</f>
        <v>381</v>
      </c>
      <c r="Q11" s="105">
        <f t="shared" si="0"/>
        <v>-254</v>
      </c>
      <c r="R11" s="102">
        <f>+Q11/P11</f>
        <v>-0.66666666666666663</v>
      </c>
    </row>
    <row r="12" spans="1:18" ht="15.75" customHeight="1">
      <c r="A12" s="103"/>
      <c r="B12" s="104"/>
      <c r="C12" s="91" t="s">
        <v>1943</v>
      </c>
      <c r="D12" s="91" t="s">
        <v>1506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105"/>
      <c r="P12" s="105"/>
      <c r="Q12" s="105">
        <f t="shared" si="0"/>
        <v>0</v>
      </c>
      <c r="R12" s="106"/>
    </row>
    <row r="13" spans="1:18" ht="15.75" customHeight="1">
      <c r="A13" s="103"/>
      <c r="B13" s="104"/>
      <c r="C13" s="91" t="s">
        <v>1944</v>
      </c>
      <c r="D13" s="91" t="s">
        <v>3366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105">
        <f>+pivotSP!C7</f>
        <v>51560</v>
      </c>
      <c r="P13" s="105">
        <f>+pivotSP!D7</f>
        <v>37979</v>
      </c>
      <c r="Q13" s="105">
        <f t="shared" si="0"/>
        <v>13581</v>
      </c>
      <c r="R13" s="102">
        <f>+Q13/P13</f>
        <v>0.35759235366913295</v>
      </c>
    </row>
    <row r="14" spans="1:18" ht="15.75" customHeight="1">
      <c r="A14" s="103"/>
      <c r="B14" s="104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105"/>
      <c r="P14" s="105"/>
      <c r="Q14" s="105"/>
      <c r="R14" s="108"/>
    </row>
    <row r="15" spans="1:18" ht="15.75" customHeight="1">
      <c r="A15" s="97"/>
      <c r="B15" s="98" t="s">
        <v>1945</v>
      </c>
      <c r="C15" s="99" t="s">
        <v>1946</v>
      </c>
      <c r="D15" s="100"/>
      <c r="E15" s="100"/>
      <c r="F15" s="100"/>
      <c r="G15" s="100"/>
      <c r="H15" s="100"/>
      <c r="I15" s="91"/>
      <c r="J15" s="91"/>
      <c r="K15" s="91"/>
      <c r="L15" s="91"/>
      <c r="M15" s="91"/>
      <c r="N15" s="91"/>
      <c r="O15" s="101">
        <f>+O16+O19+O22+O23+O24+O25+O26+O27+O28</f>
        <v>1484191</v>
      </c>
      <c r="P15" s="101">
        <f>+P16+P19+P22+P23+P24+P25+P26+P27+P28</f>
        <v>1505156</v>
      </c>
      <c r="Q15" s="101">
        <f>O15-P15</f>
        <v>-20965</v>
      </c>
      <c r="R15" s="137">
        <f>+Q15/P15</f>
        <v>-1.3928788776711517E-2</v>
      </c>
    </row>
    <row r="16" spans="1:18" ht="15.75" customHeight="1">
      <c r="A16" s="103"/>
      <c r="B16" s="91"/>
      <c r="C16" s="91" t="s">
        <v>1940</v>
      </c>
      <c r="D16" s="91" t="s">
        <v>1507</v>
      </c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105">
        <f>SUM(O17:O18)</f>
        <v>1077310</v>
      </c>
      <c r="P16" s="105">
        <f>SUM(P17:P18)</f>
        <v>1077310</v>
      </c>
      <c r="Q16" s="105">
        <f>O16-P16</f>
        <v>0</v>
      </c>
      <c r="R16" s="106">
        <f>+Q16/P16</f>
        <v>0</v>
      </c>
    </row>
    <row r="17" spans="1:18" ht="15.75" customHeight="1">
      <c r="A17" s="103"/>
      <c r="B17" s="91"/>
      <c r="C17" s="91"/>
      <c r="D17" s="91" t="s">
        <v>1947</v>
      </c>
      <c r="E17" s="91" t="s">
        <v>1508</v>
      </c>
      <c r="F17" s="91"/>
      <c r="G17" s="91"/>
      <c r="H17" s="91"/>
      <c r="I17" s="91"/>
      <c r="J17" s="91"/>
      <c r="K17" s="91"/>
      <c r="L17" s="91"/>
      <c r="M17" s="91"/>
      <c r="N17" s="91"/>
      <c r="O17" s="105"/>
      <c r="P17" s="105"/>
      <c r="Q17" s="109">
        <v>0</v>
      </c>
      <c r="R17" s="102"/>
    </row>
    <row r="18" spans="1:18" ht="15.75" customHeight="1">
      <c r="A18" s="103"/>
      <c r="B18" s="91"/>
      <c r="C18" s="91"/>
      <c r="D18" s="91" t="s">
        <v>1948</v>
      </c>
      <c r="E18" s="91" t="s">
        <v>3375</v>
      </c>
      <c r="F18" s="91"/>
      <c r="G18" s="91"/>
      <c r="H18" s="91"/>
      <c r="I18" s="91"/>
      <c r="J18" s="91"/>
      <c r="K18" s="91"/>
      <c r="L18" s="91"/>
      <c r="M18" s="91"/>
      <c r="N18" s="91"/>
      <c r="O18" s="110">
        <f>+pivotSP!C8</f>
        <v>1077310</v>
      </c>
      <c r="P18" s="110">
        <f>+pivotSP!D8</f>
        <v>1077310</v>
      </c>
      <c r="Q18" s="109">
        <v>0</v>
      </c>
      <c r="R18" s="102">
        <f>+Q18/P18</f>
        <v>0</v>
      </c>
    </row>
    <row r="19" spans="1:18" ht="15.75" customHeight="1">
      <c r="A19" s="103"/>
      <c r="B19" s="91"/>
      <c r="C19" s="91" t="s">
        <v>1941</v>
      </c>
      <c r="D19" s="91" t="s">
        <v>1509</v>
      </c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105">
        <f>SUM(O20:O21)</f>
        <v>158767</v>
      </c>
      <c r="P19" s="105">
        <f>SUM(P20:P21)</f>
        <v>165690</v>
      </c>
      <c r="Q19" s="105">
        <f t="shared" ref="Q19:Q28" si="1">O19-P19</f>
        <v>-6923</v>
      </c>
      <c r="R19" s="102">
        <f>+Q19/P19</f>
        <v>-4.1782847486269536E-2</v>
      </c>
    </row>
    <row r="20" spans="1:18" ht="15.75" customHeight="1">
      <c r="A20" s="103"/>
      <c r="B20" s="91"/>
      <c r="C20" s="91"/>
      <c r="D20" s="91" t="s">
        <v>1947</v>
      </c>
      <c r="E20" s="91" t="s">
        <v>1510</v>
      </c>
      <c r="F20" s="91"/>
      <c r="G20" s="91"/>
      <c r="H20" s="91"/>
      <c r="I20" s="91"/>
      <c r="J20" s="91"/>
      <c r="K20" s="91"/>
      <c r="L20" s="91"/>
      <c r="M20" s="91"/>
      <c r="N20" s="91"/>
      <c r="O20" s="110"/>
      <c r="P20" s="110"/>
      <c r="Q20" s="110">
        <f t="shared" si="1"/>
        <v>0</v>
      </c>
      <c r="R20" s="102"/>
    </row>
    <row r="21" spans="1:18" ht="15.75" customHeight="1">
      <c r="A21" s="103"/>
      <c r="B21" s="91"/>
      <c r="C21" s="91"/>
      <c r="D21" s="91" t="s">
        <v>1948</v>
      </c>
      <c r="E21" s="91" t="s">
        <v>3378</v>
      </c>
      <c r="F21" s="91"/>
      <c r="G21" s="91"/>
      <c r="H21" s="91"/>
      <c r="I21" s="91"/>
      <c r="J21" s="91"/>
      <c r="K21" s="91"/>
      <c r="L21" s="91"/>
      <c r="M21" s="91"/>
      <c r="N21" s="91"/>
      <c r="O21" s="110">
        <f>+pivotSP!C9</f>
        <v>158767</v>
      </c>
      <c r="P21" s="110">
        <f>+pivotSP!D9</f>
        <v>165690</v>
      </c>
      <c r="Q21" s="110">
        <f t="shared" si="1"/>
        <v>-6923</v>
      </c>
      <c r="R21" s="102">
        <f>+Q21/P21</f>
        <v>-4.1782847486269536E-2</v>
      </c>
    </row>
    <row r="22" spans="1:18" ht="15.75" customHeight="1">
      <c r="A22" s="103"/>
      <c r="B22" s="91"/>
      <c r="C22" s="91" t="s">
        <v>1942</v>
      </c>
      <c r="D22" s="91" t="s">
        <v>3382</v>
      </c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105">
        <f>+pivotSP!C10</f>
        <v>83417</v>
      </c>
      <c r="P22" s="105">
        <f>+pivotSP!D10</f>
        <v>102855</v>
      </c>
      <c r="Q22" s="105">
        <f t="shared" si="1"/>
        <v>-19438</v>
      </c>
      <c r="R22" s="102">
        <f>+Q22/P22</f>
        <v>-0.18898449273248749</v>
      </c>
    </row>
    <row r="23" spans="1:18" ht="15.75" customHeight="1">
      <c r="A23" s="103"/>
      <c r="B23" s="91"/>
      <c r="C23" s="91" t="s">
        <v>1943</v>
      </c>
      <c r="D23" s="91" t="s">
        <v>3388</v>
      </c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105">
        <f>+pivotSP!C11</f>
        <v>2450</v>
      </c>
      <c r="P23" s="105">
        <f>+pivotSP!D11</f>
        <v>10312</v>
      </c>
      <c r="Q23" s="105">
        <f t="shared" si="1"/>
        <v>-7862</v>
      </c>
      <c r="R23" s="102">
        <f>+Q23/P23</f>
        <v>-0.76241272304111718</v>
      </c>
    </row>
    <row r="24" spans="1:18" ht="15.75" customHeight="1">
      <c r="A24" s="103"/>
      <c r="B24" s="91"/>
      <c r="C24" s="91" t="s">
        <v>1944</v>
      </c>
      <c r="D24" s="91" t="s">
        <v>3392</v>
      </c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105">
        <f>+pivotSP!C12</f>
        <v>154659</v>
      </c>
      <c r="P24" s="105">
        <f>+pivotSP!D12</f>
        <v>142595</v>
      </c>
      <c r="Q24" s="105">
        <f t="shared" si="1"/>
        <v>12064</v>
      </c>
      <c r="R24" s="102">
        <f>+Q24/P24</f>
        <v>8.4603246958168232E-2</v>
      </c>
    </row>
    <row r="25" spans="1:18" ht="15.75" customHeight="1">
      <c r="A25" s="103"/>
      <c r="B25" s="91"/>
      <c r="C25" s="91" t="s">
        <v>1949</v>
      </c>
      <c r="D25" s="91" t="s">
        <v>3400</v>
      </c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105">
        <f>+pivotSP!C13</f>
        <v>0</v>
      </c>
      <c r="P25" s="105">
        <f>+pivotSP!D13</f>
        <v>0</v>
      </c>
      <c r="Q25" s="105">
        <f t="shared" si="1"/>
        <v>0</v>
      </c>
      <c r="R25" s="106"/>
    </row>
    <row r="26" spans="1:18" ht="15.75" customHeight="1">
      <c r="A26" s="103"/>
      <c r="B26" s="91"/>
      <c r="C26" s="91" t="s">
        <v>1950</v>
      </c>
      <c r="D26" s="91" t="s">
        <v>1511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105"/>
      <c r="P26" s="105"/>
      <c r="Q26" s="105">
        <f t="shared" si="1"/>
        <v>0</v>
      </c>
      <c r="R26" s="106"/>
    </row>
    <row r="27" spans="1:18" ht="15.75" customHeight="1">
      <c r="A27" s="103"/>
      <c r="B27" s="91"/>
      <c r="C27" s="91" t="s">
        <v>1951</v>
      </c>
      <c r="D27" s="91" t="s">
        <v>3406</v>
      </c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105">
        <f>+pivotSP!C14</f>
        <v>1194</v>
      </c>
      <c r="P27" s="105">
        <f>+pivotSP!D14</f>
        <v>0</v>
      </c>
      <c r="Q27" s="105">
        <f t="shared" si="1"/>
        <v>1194</v>
      </c>
      <c r="R27" s="102">
        <v>1</v>
      </c>
    </row>
    <row r="28" spans="1:18" ht="15.75" customHeight="1">
      <c r="A28" s="103"/>
      <c r="B28" s="91"/>
      <c r="C28" s="91" t="s">
        <v>1952</v>
      </c>
      <c r="D28" s="91" t="s">
        <v>3410</v>
      </c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105">
        <f>+pivotSP!C15</f>
        <v>6394</v>
      </c>
      <c r="P28" s="105">
        <f>+pivotSP!D15</f>
        <v>6394</v>
      </c>
      <c r="Q28" s="105">
        <f t="shared" si="1"/>
        <v>0</v>
      </c>
      <c r="R28" s="102">
        <f>+Q28/P28</f>
        <v>0</v>
      </c>
    </row>
    <row r="29" spans="1:18" ht="15.75" customHeight="1">
      <c r="A29" s="103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105"/>
      <c r="P29" s="105"/>
      <c r="Q29" s="105"/>
      <c r="R29" s="108"/>
    </row>
    <row r="30" spans="1:18" ht="15.75" customHeight="1">
      <c r="A30" s="103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111" t="s">
        <v>1953</v>
      </c>
      <c r="N30" s="112" t="s">
        <v>1954</v>
      </c>
      <c r="O30" s="105"/>
      <c r="P30" s="105"/>
      <c r="Q30" s="105"/>
      <c r="R30" s="108"/>
    </row>
    <row r="31" spans="1:18" ht="15.75" customHeight="1">
      <c r="A31" s="97"/>
      <c r="B31" s="98" t="s">
        <v>1955</v>
      </c>
      <c r="C31" s="369" t="s">
        <v>1956</v>
      </c>
      <c r="D31" s="369"/>
      <c r="E31" s="369"/>
      <c r="F31" s="369"/>
      <c r="G31" s="369"/>
      <c r="H31" s="369"/>
      <c r="I31" s="369"/>
      <c r="J31" s="369"/>
      <c r="K31" s="91"/>
      <c r="L31" s="91"/>
      <c r="M31" s="113">
        <f>M32</f>
        <v>0</v>
      </c>
      <c r="N31" s="113">
        <f>N32</f>
        <v>0</v>
      </c>
      <c r="O31" s="101">
        <f>+O32+O37</f>
        <v>4953</v>
      </c>
      <c r="P31" s="101">
        <f>+P32+P37</f>
        <v>4953</v>
      </c>
      <c r="Q31" s="101">
        <f t="shared" ref="Q31:Q39" si="2">O31-P31</f>
        <v>0</v>
      </c>
      <c r="R31" s="137">
        <f>+Q31/P31</f>
        <v>0</v>
      </c>
    </row>
    <row r="32" spans="1:18" ht="15.75" customHeight="1">
      <c r="A32" s="103"/>
      <c r="B32" s="91"/>
      <c r="C32" s="91" t="s">
        <v>1940</v>
      </c>
      <c r="D32" s="91" t="s">
        <v>1512</v>
      </c>
      <c r="E32" s="91"/>
      <c r="F32" s="91"/>
      <c r="G32" s="91"/>
      <c r="H32" s="91"/>
      <c r="I32" s="91"/>
      <c r="J32" s="91"/>
      <c r="K32" s="91"/>
      <c r="L32" s="91"/>
      <c r="M32" s="114">
        <f>SUM(M33:M36)</f>
        <v>0</v>
      </c>
      <c r="N32" s="114">
        <f>SUM(N33:N36)</f>
        <v>0</v>
      </c>
      <c r="O32" s="105">
        <f>SUM(O33:O36)</f>
        <v>0</v>
      </c>
      <c r="P32" s="105">
        <v>0</v>
      </c>
      <c r="Q32" s="105">
        <f t="shared" si="2"/>
        <v>0</v>
      </c>
      <c r="R32" s="106"/>
    </row>
    <row r="33" spans="1:18" ht="21" customHeight="1">
      <c r="A33" s="103"/>
      <c r="B33" s="91"/>
      <c r="C33" s="91"/>
      <c r="D33" s="91" t="s">
        <v>1947</v>
      </c>
      <c r="E33" s="91" t="s">
        <v>1513</v>
      </c>
      <c r="F33" s="91"/>
      <c r="G33" s="91"/>
      <c r="H33" s="91"/>
      <c r="I33" s="91"/>
      <c r="J33" s="91"/>
      <c r="K33" s="91"/>
      <c r="L33" s="91"/>
      <c r="M33" s="114"/>
      <c r="N33" s="115"/>
      <c r="O33" s="110">
        <v>0</v>
      </c>
      <c r="P33" s="110">
        <v>0</v>
      </c>
      <c r="Q33" s="110">
        <f t="shared" si="2"/>
        <v>0</v>
      </c>
      <c r="R33" s="102"/>
    </row>
    <row r="34" spans="1:18" ht="15.75" customHeight="1">
      <c r="A34" s="103"/>
      <c r="B34" s="91"/>
      <c r="C34" s="91"/>
      <c r="D34" s="91" t="s">
        <v>1948</v>
      </c>
      <c r="E34" s="91" t="s">
        <v>1514</v>
      </c>
      <c r="F34" s="91"/>
      <c r="G34" s="91"/>
      <c r="H34" s="91"/>
      <c r="I34" s="91"/>
      <c r="J34" s="91"/>
      <c r="K34" s="91"/>
      <c r="L34" s="91"/>
      <c r="M34" s="114"/>
      <c r="N34" s="115"/>
      <c r="O34" s="110">
        <v>0</v>
      </c>
      <c r="P34" s="110">
        <v>0</v>
      </c>
      <c r="Q34" s="110">
        <f t="shared" si="2"/>
        <v>0</v>
      </c>
      <c r="R34" s="102"/>
    </row>
    <row r="35" spans="1:18" ht="15.75" customHeight="1">
      <c r="A35" s="103"/>
      <c r="B35" s="91"/>
      <c r="C35" s="91"/>
      <c r="D35" s="91" t="s">
        <v>1957</v>
      </c>
      <c r="E35" s="91" t="s">
        <v>1515</v>
      </c>
      <c r="F35" s="91"/>
      <c r="G35" s="91"/>
      <c r="H35" s="91"/>
      <c r="I35" s="91"/>
      <c r="J35" s="91"/>
      <c r="K35" s="91"/>
      <c r="L35" s="91"/>
      <c r="M35" s="114"/>
      <c r="N35" s="115"/>
      <c r="O35" s="110">
        <v>0</v>
      </c>
      <c r="P35" s="110">
        <v>0</v>
      </c>
      <c r="Q35" s="110">
        <f t="shared" si="2"/>
        <v>0</v>
      </c>
      <c r="R35" s="102"/>
    </row>
    <row r="36" spans="1:18" ht="15.75" customHeight="1">
      <c r="A36" s="103"/>
      <c r="B36" s="91"/>
      <c r="C36" s="91"/>
      <c r="D36" s="91" t="s">
        <v>1958</v>
      </c>
      <c r="E36" s="91" t="s">
        <v>1516</v>
      </c>
      <c r="F36" s="91"/>
      <c r="G36" s="91"/>
      <c r="H36" s="91"/>
      <c r="I36" s="91"/>
      <c r="J36" s="91"/>
      <c r="K36" s="91"/>
      <c r="L36" s="91"/>
      <c r="M36" s="116"/>
      <c r="N36" s="117">
        <f>O36</f>
        <v>0</v>
      </c>
      <c r="O36" s="110">
        <v>0</v>
      </c>
      <c r="P36" s="110">
        <v>0</v>
      </c>
      <c r="Q36" s="110">
        <f t="shared" si="2"/>
        <v>0</v>
      </c>
      <c r="R36" s="102"/>
    </row>
    <row r="37" spans="1:18" ht="15.75" customHeight="1">
      <c r="A37" s="103"/>
      <c r="B37" s="91"/>
      <c r="C37" s="91" t="s">
        <v>1941</v>
      </c>
      <c r="D37" s="91" t="s">
        <v>1517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105">
        <f>SUM(O38:O39)</f>
        <v>4953</v>
      </c>
      <c r="P37" s="105">
        <f>SUM(P38:P39)</f>
        <v>4953</v>
      </c>
      <c r="Q37" s="105">
        <f t="shared" si="2"/>
        <v>0</v>
      </c>
      <c r="R37" s="102">
        <f>+Q37/P37</f>
        <v>0</v>
      </c>
    </row>
    <row r="38" spans="1:18" ht="15.75" customHeight="1">
      <c r="A38" s="103"/>
      <c r="B38" s="91"/>
      <c r="C38" s="91"/>
      <c r="D38" s="91" t="s">
        <v>1947</v>
      </c>
      <c r="E38" s="91" t="s">
        <v>3414</v>
      </c>
      <c r="F38" s="91"/>
      <c r="G38" s="91"/>
      <c r="H38" s="91"/>
      <c r="I38" s="91"/>
      <c r="J38" s="91"/>
      <c r="K38" s="91"/>
      <c r="L38" s="91"/>
      <c r="M38" s="91"/>
      <c r="N38" s="91"/>
      <c r="O38" s="110">
        <f>+pivotSP!C16</f>
        <v>4953</v>
      </c>
      <c r="P38" s="110">
        <f>+pivotSP!D16</f>
        <v>4953</v>
      </c>
      <c r="Q38" s="110">
        <f t="shared" si="2"/>
        <v>0</v>
      </c>
      <c r="R38" s="102">
        <f>+Q38/P38</f>
        <v>0</v>
      </c>
    </row>
    <row r="39" spans="1:18" ht="15.75" customHeight="1">
      <c r="A39" s="103"/>
      <c r="B39" s="91"/>
      <c r="C39" s="91"/>
      <c r="D39" s="91" t="s">
        <v>1948</v>
      </c>
      <c r="E39" s="91" t="s">
        <v>1518</v>
      </c>
      <c r="F39" s="91"/>
      <c r="G39" s="91"/>
      <c r="H39" s="91"/>
      <c r="I39" s="91"/>
      <c r="J39" s="91"/>
      <c r="K39" s="91"/>
      <c r="L39" s="91"/>
      <c r="M39" s="91"/>
      <c r="N39" s="91"/>
      <c r="O39" s="110">
        <v>0</v>
      </c>
      <c r="P39" s="110">
        <v>0</v>
      </c>
      <c r="Q39" s="110">
        <f t="shared" si="2"/>
        <v>0</v>
      </c>
      <c r="R39" s="102"/>
    </row>
    <row r="40" spans="1:18" ht="15.75" customHeight="1">
      <c r="A40" s="103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118"/>
      <c r="P40" s="118"/>
      <c r="Q40" s="118"/>
      <c r="R40" s="119"/>
    </row>
    <row r="41" spans="1:18" ht="15.75" customHeight="1">
      <c r="A41" s="120" t="s">
        <v>1959</v>
      </c>
      <c r="B41" s="120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2">
        <f>O8+O15+O31</f>
        <v>1547789</v>
      </c>
      <c r="P41" s="122">
        <f>P8+P15+P31</f>
        <v>1557746</v>
      </c>
      <c r="Q41" s="122">
        <f>Q8+Q15+Q31</f>
        <v>-9957</v>
      </c>
      <c r="R41" s="123">
        <f>+Q41/P41</f>
        <v>-6.3919278239199457E-3</v>
      </c>
    </row>
    <row r="42" spans="1:18" ht="15.75" customHeight="1">
      <c r="A42" s="103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124"/>
      <c r="P42" s="124"/>
      <c r="Q42" s="124"/>
      <c r="R42" s="125"/>
    </row>
    <row r="43" spans="1:18" s="128" customFormat="1" ht="15.75" customHeight="1">
      <c r="A43" s="88" t="s">
        <v>1960</v>
      </c>
      <c r="B43" s="89" t="s">
        <v>1519</v>
      </c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126"/>
      <c r="P43" s="126"/>
      <c r="Q43" s="126"/>
      <c r="R43" s="127"/>
    </row>
    <row r="44" spans="1:18" ht="15.75" customHeight="1">
      <c r="A44" s="103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129"/>
      <c r="P44" s="129"/>
      <c r="Q44" s="129"/>
      <c r="R44" s="108"/>
    </row>
    <row r="45" spans="1:18" s="131" customFormat="1" ht="15.75" customHeight="1">
      <c r="A45" s="97"/>
      <c r="B45" s="98" t="s">
        <v>1938</v>
      </c>
      <c r="C45" s="99" t="s">
        <v>1961</v>
      </c>
      <c r="D45" s="100"/>
      <c r="E45" s="100"/>
      <c r="F45" s="91"/>
      <c r="G45" s="91"/>
      <c r="H45" s="91"/>
      <c r="I45" s="91"/>
      <c r="J45" s="91"/>
      <c r="K45" s="91"/>
      <c r="L45" s="91"/>
      <c r="M45" s="91"/>
      <c r="N45" s="91"/>
      <c r="O45" s="101">
        <f>SUM(O46:O49)</f>
        <v>0</v>
      </c>
      <c r="P45" s="101">
        <v>0</v>
      </c>
      <c r="Q45" s="101">
        <f>O45-P45</f>
        <v>0</v>
      </c>
      <c r="R45" s="130"/>
    </row>
    <row r="46" spans="1:18" ht="15.75" customHeight="1">
      <c r="A46" s="103"/>
      <c r="B46" s="91"/>
      <c r="C46" s="104" t="s">
        <v>1940</v>
      </c>
      <c r="D46" s="91" t="s">
        <v>1520</v>
      </c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105"/>
      <c r="P46" s="105"/>
      <c r="Q46" s="105">
        <f>O46-P46</f>
        <v>0</v>
      </c>
      <c r="R46" s="106"/>
    </row>
    <row r="47" spans="1:18" ht="15.75" customHeight="1">
      <c r="A47" s="103"/>
      <c r="B47" s="91"/>
      <c r="C47" s="104" t="s">
        <v>1941</v>
      </c>
      <c r="D47" s="91" t="s">
        <v>1521</v>
      </c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105"/>
      <c r="P47" s="105"/>
      <c r="Q47" s="105">
        <f>O47-P47</f>
        <v>0</v>
      </c>
      <c r="R47" s="106"/>
    </row>
    <row r="48" spans="1:18" ht="15.75" customHeight="1">
      <c r="A48" s="103"/>
      <c r="B48" s="91"/>
      <c r="C48" s="104" t="s">
        <v>1942</v>
      </c>
      <c r="D48" s="91" t="s">
        <v>1522</v>
      </c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105"/>
      <c r="P48" s="105"/>
      <c r="Q48" s="105">
        <f>O48-P48</f>
        <v>0</v>
      </c>
      <c r="R48" s="106"/>
    </row>
    <row r="49" spans="1:18" ht="15.75" customHeight="1">
      <c r="A49" s="103"/>
      <c r="B49" s="91"/>
      <c r="C49" s="104" t="s">
        <v>1943</v>
      </c>
      <c r="D49" s="91" t="s">
        <v>1523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105"/>
      <c r="P49" s="105"/>
      <c r="Q49" s="105">
        <f>O49-P49</f>
        <v>0</v>
      </c>
      <c r="R49" s="106"/>
    </row>
    <row r="50" spans="1:18" ht="15.75" customHeight="1">
      <c r="A50" s="103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105"/>
      <c r="P50" s="105"/>
      <c r="Q50" s="105"/>
      <c r="R50" s="106"/>
    </row>
    <row r="51" spans="1:18" ht="15.75" customHeight="1">
      <c r="A51" s="103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111" t="s">
        <v>1953</v>
      </c>
      <c r="N51" s="111" t="s">
        <v>1954</v>
      </c>
      <c r="O51" s="105"/>
      <c r="P51" s="129"/>
      <c r="Q51" s="129"/>
      <c r="R51" s="108"/>
    </row>
    <row r="52" spans="1:18" ht="15.75" customHeight="1">
      <c r="A52" s="132"/>
      <c r="B52" s="98" t="s">
        <v>1945</v>
      </c>
      <c r="C52" s="369" t="s">
        <v>1962</v>
      </c>
      <c r="D52" s="369"/>
      <c r="E52" s="369"/>
      <c r="F52" s="369"/>
      <c r="G52" s="369"/>
      <c r="H52" s="369"/>
      <c r="I52" s="369"/>
      <c r="J52" s="369"/>
      <c r="K52" s="91"/>
      <c r="L52" s="91"/>
      <c r="M52" s="133">
        <f>M53+M64+M77+M78+M81+M82+M83</f>
        <v>17187218</v>
      </c>
      <c r="N52" s="133">
        <f>N53+N64+N77+N78+N81+N82+N83</f>
        <v>0</v>
      </c>
      <c r="O52" s="101">
        <f>+O53+O64+O77+O78+O81+O82+O83</f>
        <v>17187218</v>
      </c>
      <c r="P52" s="101">
        <f>+P53+P64+P77+P78+P81+P82+P83</f>
        <v>11573193</v>
      </c>
      <c r="Q52" s="101">
        <f t="shared" ref="Q52:Q83" si="3">O52-P52</f>
        <v>5614025</v>
      </c>
      <c r="R52" s="130">
        <f>Q52/P52</f>
        <v>0.48508868727930138</v>
      </c>
    </row>
    <row r="53" spans="1:18" ht="15.75" customHeight="1">
      <c r="A53" s="103"/>
      <c r="B53" s="91"/>
      <c r="C53" s="91" t="s">
        <v>1940</v>
      </c>
      <c r="D53" s="91" t="s">
        <v>1963</v>
      </c>
      <c r="E53" s="91"/>
      <c r="F53" s="91"/>
      <c r="G53" s="91"/>
      <c r="H53" s="91"/>
      <c r="I53" s="91"/>
      <c r="J53" s="91"/>
      <c r="K53" s="91"/>
      <c r="L53" s="91"/>
      <c r="M53" s="134">
        <f>M54+M57+M58+M63</f>
        <v>1178797</v>
      </c>
      <c r="N53" s="134">
        <f>N54+N57+N58+N63</f>
        <v>0</v>
      </c>
      <c r="O53" s="105">
        <f>+O54+O57+O58+O63</f>
        <v>1178797</v>
      </c>
      <c r="P53" s="105">
        <f>+P54+P57+P58+P63</f>
        <v>3150</v>
      </c>
      <c r="Q53" s="105">
        <f t="shared" si="3"/>
        <v>1175647</v>
      </c>
      <c r="R53" s="102">
        <f>+Q53/P53</f>
        <v>373.22126984126982</v>
      </c>
    </row>
    <row r="54" spans="1:18">
      <c r="A54" s="103"/>
      <c r="B54" s="91"/>
      <c r="C54" s="91"/>
      <c r="D54" s="104" t="s">
        <v>1947</v>
      </c>
      <c r="E54" s="91" t="s">
        <v>1964</v>
      </c>
      <c r="F54" s="91"/>
      <c r="G54" s="91"/>
      <c r="H54" s="91"/>
      <c r="I54" s="91"/>
      <c r="J54" s="91"/>
      <c r="K54" s="91"/>
      <c r="L54" s="91"/>
      <c r="M54" s="134">
        <f>M55+M56</f>
        <v>1178797</v>
      </c>
      <c r="N54" s="134">
        <f>N55+N56</f>
        <v>0</v>
      </c>
      <c r="O54" s="105">
        <f>+O55+O56</f>
        <v>1178797</v>
      </c>
      <c r="P54" s="105">
        <f>+P55+P56</f>
        <v>3150</v>
      </c>
      <c r="Q54" s="105">
        <f t="shared" si="3"/>
        <v>1175647</v>
      </c>
      <c r="R54" s="102">
        <f>+Q54/P54</f>
        <v>373.22126984126982</v>
      </c>
    </row>
    <row r="55" spans="1:18" ht="15.75" customHeight="1">
      <c r="A55" s="103"/>
      <c r="B55" s="91"/>
      <c r="C55" s="91"/>
      <c r="D55" s="104"/>
      <c r="E55" s="104" t="s">
        <v>1940</v>
      </c>
      <c r="F55" s="91" t="s">
        <v>1525</v>
      </c>
      <c r="G55" s="91"/>
      <c r="H55" s="91"/>
      <c r="I55" s="91"/>
      <c r="J55" s="91"/>
      <c r="K55" s="91"/>
      <c r="L55" s="91"/>
      <c r="M55" s="134"/>
      <c r="N55" s="134"/>
      <c r="O55" s="110"/>
      <c r="P55" s="110"/>
      <c r="Q55" s="110">
        <f t="shared" si="3"/>
        <v>0</v>
      </c>
      <c r="R55" s="102"/>
    </row>
    <row r="56" spans="1:18" s="135" customFormat="1" ht="15.75" customHeight="1">
      <c r="A56" s="103"/>
      <c r="B56" s="91"/>
      <c r="C56" s="91"/>
      <c r="D56" s="104"/>
      <c r="E56" s="104" t="s">
        <v>1941</v>
      </c>
      <c r="F56" s="91" t="s">
        <v>1965</v>
      </c>
      <c r="G56" s="91"/>
      <c r="H56" s="91"/>
      <c r="I56" s="91"/>
      <c r="J56" s="91"/>
      <c r="K56" s="91"/>
      <c r="L56" s="91"/>
      <c r="M56" s="134">
        <f>O56</f>
        <v>1178797</v>
      </c>
      <c r="N56" s="134"/>
      <c r="O56" s="110">
        <f>+pivotSP!C17</f>
        <v>1178797</v>
      </c>
      <c r="P56" s="110">
        <f>+pivotSP!D17</f>
        <v>3150</v>
      </c>
      <c r="Q56" s="110">
        <f t="shared" si="3"/>
        <v>1175647</v>
      </c>
      <c r="R56" s="102">
        <f>+Q56/P56</f>
        <v>373.22126984126982</v>
      </c>
    </row>
    <row r="57" spans="1:18" ht="15.75" customHeight="1">
      <c r="A57" s="103"/>
      <c r="B57" s="91"/>
      <c r="C57" s="91"/>
      <c r="D57" s="104" t="s">
        <v>1948</v>
      </c>
      <c r="E57" s="91" t="s">
        <v>1966</v>
      </c>
      <c r="F57" s="91"/>
      <c r="G57" s="91"/>
      <c r="H57" s="91"/>
      <c r="I57" s="91"/>
      <c r="J57" s="91"/>
      <c r="K57" s="91"/>
      <c r="L57" s="91"/>
      <c r="M57" s="134"/>
      <c r="N57" s="134"/>
      <c r="O57" s="105">
        <v>0</v>
      </c>
      <c r="P57" s="105">
        <v>0</v>
      </c>
      <c r="Q57" s="105">
        <f t="shared" si="3"/>
        <v>0</v>
      </c>
      <c r="R57" s="106"/>
    </row>
    <row r="58" spans="1:18" ht="15.75" customHeight="1">
      <c r="A58" s="103"/>
      <c r="B58" s="91"/>
      <c r="C58" s="91"/>
      <c r="D58" s="104" t="s">
        <v>1957</v>
      </c>
      <c r="E58" s="91" t="s">
        <v>1967</v>
      </c>
      <c r="F58" s="91"/>
      <c r="G58" s="91"/>
      <c r="H58" s="91"/>
      <c r="I58" s="91"/>
      <c r="J58" s="91"/>
      <c r="K58" s="91"/>
      <c r="L58" s="91"/>
      <c r="M58" s="134">
        <f>M59+M60+M61+M62</f>
        <v>0</v>
      </c>
      <c r="N58" s="134">
        <f>N59+N60+N61+N62</f>
        <v>0</v>
      </c>
      <c r="O58" s="136">
        <f>SUM(O59:O62)</f>
        <v>0</v>
      </c>
      <c r="P58" s="136">
        <v>0</v>
      </c>
      <c r="Q58" s="136">
        <f t="shared" si="3"/>
        <v>0</v>
      </c>
      <c r="R58" s="130"/>
    </row>
    <row r="59" spans="1:18" ht="15.75" customHeight="1">
      <c r="A59" s="103"/>
      <c r="B59" s="91"/>
      <c r="C59" s="91"/>
      <c r="D59" s="104"/>
      <c r="E59" s="104" t="s">
        <v>1940</v>
      </c>
      <c r="F59" s="91" t="s">
        <v>1527</v>
      </c>
      <c r="G59" s="91"/>
      <c r="H59" s="91"/>
      <c r="I59" s="91"/>
      <c r="J59" s="91"/>
      <c r="K59" s="91"/>
      <c r="L59" s="91"/>
      <c r="M59" s="134"/>
      <c r="N59" s="134"/>
      <c r="O59" s="110"/>
      <c r="P59" s="110"/>
      <c r="Q59" s="110">
        <f t="shared" si="3"/>
        <v>0</v>
      </c>
      <c r="R59" s="137"/>
    </row>
    <row r="60" spans="1:18" ht="15.75" customHeight="1">
      <c r="A60" s="103"/>
      <c r="B60" s="91"/>
      <c r="C60" s="91"/>
      <c r="D60" s="104"/>
      <c r="E60" s="104" t="s">
        <v>1941</v>
      </c>
      <c r="F60" s="91" t="s">
        <v>1528</v>
      </c>
      <c r="G60" s="91"/>
      <c r="H60" s="91"/>
      <c r="I60" s="91"/>
      <c r="J60" s="91"/>
      <c r="K60" s="138"/>
      <c r="L60" s="138"/>
      <c r="M60" s="134"/>
      <c r="N60" s="134"/>
      <c r="O60" s="110"/>
      <c r="P60" s="110"/>
      <c r="Q60" s="110">
        <f t="shared" si="3"/>
        <v>0</v>
      </c>
      <c r="R60" s="137"/>
    </row>
    <row r="61" spans="1:18" ht="15.75" customHeight="1">
      <c r="A61" s="103"/>
      <c r="B61" s="91"/>
      <c r="C61" s="91"/>
      <c r="D61" s="104"/>
      <c r="E61" s="104" t="s">
        <v>1942</v>
      </c>
      <c r="F61" s="91" t="s">
        <v>1968</v>
      </c>
      <c r="G61" s="91"/>
      <c r="H61" s="91"/>
      <c r="I61" s="91"/>
      <c r="J61" s="91"/>
      <c r="K61" s="91"/>
      <c r="L61" s="91"/>
      <c r="M61" s="139"/>
      <c r="N61" s="139"/>
      <c r="O61" s="110"/>
      <c r="P61" s="110"/>
      <c r="Q61" s="110">
        <f t="shared" si="3"/>
        <v>0</v>
      </c>
      <c r="R61" s="137"/>
    </row>
    <row r="62" spans="1:18" ht="15.75" customHeight="1">
      <c r="A62" s="103"/>
      <c r="B62" s="91"/>
      <c r="C62" s="91"/>
      <c r="D62" s="104"/>
      <c r="E62" s="104" t="s">
        <v>1943</v>
      </c>
      <c r="F62" s="91" t="s">
        <v>1969</v>
      </c>
      <c r="G62" s="91"/>
      <c r="H62" s="91"/>
      <c r="I62" s="91"/>
      <c r="J62" s="91"/>
      <c r="K62" s="91"/>
      <c r="L62" s="91"/>
      <c r="M62" s="139"/>
      <c r="N62" s="139"/>
      <c r="O62" s="110"/>
      <c r="P62" s="110"/>
      <c r="Q62" s="110">
        <f t="shared" si="3"/>
        <v>0</v>
      </c>
      <c r="R62" s="137"/>
    </row>
    <row r="63" spans="1:18" ht="15.75" customHeight="1">
      <c r="A63" s="103"/>
      <c r="B63" s="91"/>
      <c r="C63" s="91"/>
      <c r="D63" s="104" t="s">
        <v>1958</v>
      </c>
      <c r="E63" s="91" t="s">
        <v>1530</v>
      </c>
      <c r="F63" s="91"/>
      <c r="G63" s="91"/>
      <c r="H63" s="91"/>
      <c r="I63" s="91"/>
      <c r="J63" s="91"/>
      <c r="K63" s="91"/>
      <c r="L63" s="91"/>
      <c r="M63" s="134">
        <f>O63</f>
        <v>0</v>
      </c>
      <c r="N63" s="139"/>
      <c r="O63" s="105">
        <f>+pivotSP!C18</f>
        <v>0</v>
      </c>
      <c r="P63" s="105">
        <f>+pivotSP!D18</f>
        <v>0</v>
      </c>
      <c r="Q63" s="105">
        <f t="shared" si="3"/>
        <v>0</v>
      </c>
      <c r="R63" s="106"/>
    </row>
    <row r="64" spans="1:18" ht="15.75" customHeight="1">
      <c r="A64" s="103"/>
      <c r="B64" s="91"/>
      <c r="C64" s="91" t="s">
        <v>1941</v>
      </c>
      <c r="D64" s="91" t="s">
        <v>1970</v>
      </c>
      <c r="E64" s="91"/>
      <c r="F64" s="91"/>
      <c r="G64" s="91"/>
      <c r="H64" s="91"/>
      <c r="I64" s="91"/>
      <c r="J64" s="91"/>
      <c r="K64" s="91"/>
      <c r="L64" s="91"/>
      <c r="M64" s="140">
        <f>M65+M72</f>
        <v>2959996</v>
      </c>
      <c r="N64" s="139">
        <f>N65+N72</f>
        <v>0</v>
      </c>
      <c r="O64" s="105">
        <f>+O65+O72</f>
        <v>2959996</v>
      </c>
      <c r="P64" s="105">
        <f>+P65+P72</f>
        <v>126693</v>
      </c>
      <c r="Q64" s="105">
        <f t="shared" si="3"/>
        <v>2833303</v>
      </c>
      <c r="R64" s="102">
        <f>+Q64/P64</f>
        <v>22.363532318281198</v>
      </c>
    </row>
    <row r="65" spans="1:18" ht="15.75" customHeight="1">
      <c r="A65" s="103"/>
      <c r="B65" s="91"/>
      <c r="C65" s="91"/>
      <c r="D65" s="104" t="s">
        <v>1947</v>
      </c>
      <c r="E65" s="91" t="s">
        <v>1971</v>
      </c>
      <c r="F65" s="91"/>
      <c r="G65" s="91"/>
      <c r="H65" s="91"/>
      <c r="I65" s="91"/>
      <c r="J65" s="91"/>
      <c r="K65" s="91"/>
      <c r="L65" s="91"/>
      <c r="M65" s="141">
        <f>M66+M71</f>
        <v>2859996</v>
      </c>
      <c r="N65" s="139">
        <f>N66+N71</f>
        <v>0</v>
      </c>
      <c r="O65" s="105">
        <f>+O66+O71</f>
        <v>2859996</v>
      </c>
      <c r="P65" s="105">
        <f>+P66+P71</f>
        <v>126693</v>
      </c>
      <c r="Q65" s="110">
        <f t="shared" si="3"/>
        <v>2733303</v>
      </c>
      <c r="R65" s="102">
        <f>+Q65/P65</f>
        <v>21.574222727380359</v>
      </c>
    </row>
    <row r="66" spans="1:18" ht="15.75" customHeight="1">
      <c r="A66" s="103"/>
      <c r="B66" s="91"/>
      <c r="C66" s="91"/>
      <c r="D66" s="91"/>
      <c r="E66" s="104" t="s">
        <v>1940</v>
      </c>
      <c r="F66" s="91" t="s">
        <v>1532</v>
      </c>
      <c r="G66" s="91"/>
      <c r="H66" s="91"/>
      <c r="I66" s="91"/>
      <c r="J66" s="91"/>
      <c r="K66" s="91"/>
      <c r="L66" s="91"/>
      <c r="M66" s="141">
        <f>M67+M68+M69+M70</f>
        <v>2859996</v>
      </c>
      <c r="N66" s="139">
        <f>N67+N68+N69+N70</f>
        <v>0</v>
      </c>
      <c r="O66" s="105">
        <f>SUM(O67:O70)</f>
        <v>2859996</v>
      </c>
      <c r="P66" s="105">
        <f>SUM(P67:P70)</f>
        <v>126693</v>
      </c>
      <c r="Q66" s="105">
        <f t="shared" si="3"/>
        <v>2733303</v>
      </c>
      <c r="R66" s="102">
        <f>+Q66/P66</f>
        <v>21.574222727380359</v>
      </c>
    </row>
    <row r="67" spans="1:18" ht="15.75" customHeight="1">
      <c r="A67" s="103"/>
      <c r="B67" s="91"/>
      <c r="C67" s="91"/>
      <c r="D67" s="91"/>
      <c r="E67" s="104"/>
      <c r="F67" s="142" t="s">
        <v>1947</v>
      </c>
      <c r="G67" s="143" t="s">
        <v>1533</v>
      </c>
      <c r="H67" s="143"/>
      <c r="I67" s="143"/>
      <c r="J67" s="143"/>
      <c r="K67" s="143"/>
      <c r="L67" s="143"/>
      <c r="M67" s="144">
        <f>O67</f>
        <v>0</v>
      </c>
      <c r="N67" s="145"/>
      <c r="O67" s="110"/>
      <c r="P67" s="110"/>
      <c r="Q67" s="110">
        <f t="shared" si="3"/>
        <v>0</v>
      </c>
      <c r="R67" s="102"/>
    </row>
    <row r="68" spans="1:18" ht="15.75" customHeight="1">
      <c r="A68" s="103"/>
      <c r="B68" s="91"/>
      <c r="C68" s="91"/>
      <c r="D68" s="91"/>
      <c r="E68" s="91"/>
      <c r="F68" s="142" t="s">
        <v>1948</v>
      </c>
      <c r="G68" s="143" t="s">
        <v>1534</v>
      </c>
      <c r="H68" s="143"/>
      <c r="I68" s="143"/>
      <c r="J68" s="143"/>
      <c r="K68" s="143"/>
      <c r="L68" s="143"/>
      <c r="M68" s="145"/>
      <c r="N68" s="145"/>
      <c r="O68" s="110"/>
      <c r="P68" s="110"/>
      <c r="Q68" s="110">
        <f t="shared" si="3"/>
        <v>0</v>
      </c>
      <c r="R68" s="102"/>
    </row>
    <row r="69" spans="1:18" ht="15.75" customHeight="1">
      <c r="A69" s="103"/>
      <c r="B69" s="91"/>
      <c r="C69" s="91"/>
      <c r="D69" s="91"/>
      <c r="E69" s="91"/>
      <c r="F69" s="142" t="s">
        <v>1957</v>
      </c>
      <c r="G69" s="143" t="s">
        <v>1535</v>
      </c>
      <c r="H69" s="91"/>
      <c r="I69" s="91"/>
      <c r="J69" s="91"/>
      <c r="K69" s="91"/>
      <c r="L69" s="91"/>
      <c r="M69" s="139"/>
      <c r="N69" s="139"/>
      <c r="O69" s="110"/>
      <c r="P69" s="110"/>
      <c r="Q69" s="110">
        <f t="shared" si="3"/>
        <v>0</v>
      </c>
      <c r="R69" s="102"/>
    </row>
    <row r="70" spans="1:18" ht="15.75" customHeight="1">
      <c r="A70" s="103"/>
      <c r="B70" s="91"/>
      <c r="C70" s="91"/>
      <c r="D70" s="91"/>
      <c r="E70" s="91"/>
      <c r="F70" s="142" t="s">
        <v>1958</v>
      </c>
      <c r="G70" s="143" t="s">
        <v>1972</v>
      </c>
      <c r="H70" s="91"/>
      <c r="I70" s="91"/>
      <c r="J70" s="91"/>
      <c r="K70" s="91"/>
      <c r="L70" s="91"/>
      <c r="M70" s="140">
        <f>O70</f>
        <v>2859996</v>
      </c>
      <c r="N70" s="139"/>
      <c r="O70" s="110">
        <f>+pivotSP!C19</f>
        <v>2859996</v>
      </c>
      <c r="P70" s="110">
        <f>+pivotSP!D19</f>
        <v>126693</v>
      </c>
      <c r="Q70" s="110">
        <f t="shared" si="3"/>
        <v>2733303</v>
      </c>
      <c r="R70" s="102">
        <f>+Q70/P70</f>
        <v>21.574222727380359</v>
      </c>
    </row>
    <row r="71" spans="1:18" ht="15.75" customHeight="1">
      <c r="A71" s="103"/>
      <c r="B71" s="91"/>
      <c r="C71" s="91"/>
      <c r="D71" s="91"/>
      <c r="E71" s="104" t="s">
        <v>1941</v>
      </c>
      <c r="F71" s="91" t="s">
        <v>1537</v>
      </c>
      <c r="G71" s="91"/>
      <c r="H71" s="91"/>
      <c r="I71" s="91"/>
      <c r="J71" s="91"/>
      <c r="K71" s="91"/>
      <c r="L71" s="91"/>
      <c r="M71" s="139"/>
      <c r="N71" s="139"/>
      <c r="O71" s="105">
        <v>0</v>
      </c>
      <c r="P71" s="105">
        <v>0</v>
      </c>
      <c r="Q71" s="110">
        <f t="shared" si="3"/>
        <v>0</v>
      </c>
      <c r="R71" s="106"/>
    </row>
    <row r="72" spans="1:18" ht="15.75" customHeight="1">
      <c r="A72" s="103"/>
      <c r="B72" s="91"/>
      <c r="C72" s="91"/>
      <c r="D72" s="104" t="s">
        <v>1948</v>
      </c>
      <c r="E72" s="91" t="s">
        <v>1973</v>
      </c>
      <c r="F72" s="91"/>
      <c r="G72" s="91"/>
      <c r="H72" s="91"/>
      <c r="I72" s="91"/>
      <c r="J72" s="91"/>
      <c r="K72" s="91"/>
      <c r="L72" s="91"/>
      <c r="M72" s="141">
        <f>M73+M74+M75+M76</f>
        <v>100000</v>
      </c>
      <c r="N72" s="139">
        <f>N73+N74+N75+N76</f>
        <v>0</v>
      </c>
      <c r="O72" s="105">
        <f>SUM(O73:O76)</f>
        <v>100000</v>
      </c>
      <c r="P72" s="105">
        <f>SUM(P73:P76)</f>
        <v>0</v>
      </c>
      <c r="Q72" s="105">
        <f t="shared" si="3"/>
        <v>100000</v>
      </c>
      <c r="R72" s="102">
        <v>1</v>
      </c>
    </row>
    <row r="73" spans="1:18" ht="15.75" customHeight="1">
      <c r="A73" s="103"/>
      <c r="B73" s="91"/>
      <c r="C73" s="91"/>
      <c r="D73" s="91"/>
      <c r="E73" s="104" t="s">
        <v>1940</v>
      </c>
      <c r="F73" s="91" t="s">
        <v>3425</v>
      </c>
      <c r="G73" s="91"/>
      <c r="H73" s="143"/>
      <c r="I73" s="143"/>
      <c r="J73" s="143"/>
      <c r="K73" s="143"/>
      <c r="L73" s="91"/>
      <c r="M73" s="140">
        <f>O73</f>
        <v>100000</v>
      </c>
      <c r="N73" s="139"/>
      <c r="O73" s="110">
        <f>+pivotSP!C20</f>
        <v>100000</v>
      </c>
      <c r="P73" s="110">
        <v>0</v>
      </c>
      <c r="Q73" s="110">
        <f t="shared" si="3"/>
        <v>100000</v>
      </c>
      <c r="R73" s="102">
        <v>1</v>
      </c>
    </row>
    <row r="74" spans="1:18" ht="15.75" customHeight="1">
      <c r="A74" s="103"/>
      <c r="B74" s="91"/>
      <c r="C74" s="91"/>
      <c r="D74" s="91"/>
      <c r="E74" s="104" t="s">
        <v>1941</v>
      </c>
      <c r="F74" s="91" t="s">
        <v>1538</v>
      </c>
      <c r="G74" s="91"/>
      <c r="H74" s="143"/>
      <c r="I74" s="143"/>
      <c r="J74" s="143"/>
      <c r="K74" s="143"/>
      <c r="L74" s="91"/>
      <c r="M74" s="139"/>
      <c r="N74" s="139"/>
      <c r="O74" s="110">
        <v>0</v>
      </c>
      <c r="P74" s="110">
        <v>0</v>
      </c>
      <c r="Q74" s="110">
        <f t="shared" si="3"/>
        <v>0</v>
      </c>
      <c r="R74" s="102"/>
    </row>
    <row r="75" spans="1:18" ht="15.75" customHeight="1">
      <c r="A75" s="103"/>
      <c r="B75" s="91"/>
      <c r="C75" s="91"/>
      <c r="D75" s="91"/>
      <c r="E75" s="104" t="s">
        <v>1942</v>
      </c>
      <c r="F75" s="91" t="s">
        <v>1539</v>
      </c>
      <c r="G75" s="91"/>
      <c r="H75" s="91"/>
      <c r="I75" s="91"/>
      <c r="J75" s="91"/>
      <c r="K75" s="91"/>
      <c r="L75" s="91"/>
      <c r="M75" s="139"/>
      <c r="N75" s="139"/>
      <c r="O75" s="110">
        <v>0</v>
      </c>
      <c r="P75" s="110">
        <v>0</v>
      </c>
      <c r="Q75" s="110">
        <f t="shared" si="3"/>
        <v>0</v>
      </c>
      <c r="R75" s="102"/>
    </row>
    <row r="76" spans="1:18" ht="15.75" customHeight="1">
      <c r="A76" s="103"/>
      <c r="B76" s="91"/>
      <c r="C76" s="91"/>
      <c r="D76" s="91"/>
      <c r="E76" s="104" t="s">
        <v>1943</v>
      </c>
      <c r="F76" s="91" t="s">
        <v>1540</v>
      </c>
      <c r="G76" s="91"/>
      <c r="H76" s="91"/>
      <c r="I76" s="91"/>
      <c r="J76" s="91"/>
      <c r="K76" s="91"/>
      <c r="L76" s="91"/>
      <c r="M76" s="139"/>
      <c r="N76" s="139"/>
      <c r="O76" s="110">
        <v>0</v>
      </c>
      <c r="P76" s="110">
        <v>0</v>
      </c>
      <c r="Q76" s="110">
        <f t="shared" si="3"/>
        <v>0</v>
      </c>
      <c r="R76" s="102"/>
    </row>
    <row r="77" spans="1:18" ht="15.75" customHeight="1">
      <c r="A77" s="146"/>
      <c r="B77" s="147"/>
      <c r="C77" s="104" t="s">
        <v>1942</v>
      </c>
      <c r="D77" s="91" t="s">
        <v>1974</v>
      </c>
      <c r="E77" s="91"/>
      <c r="F77" s="91"/>
      <c r="G77" s="91"/>
      <c r="H77" s="91"/>
      <c r="I77" s="91"/>
      <c r="J77" s="148"/>
      <c r="K77" s="148"/>
      <c r="L77" s="148"/>
      <c r="M77" s="140">
        <f>O77</f>
        <v>8305498</v>
      </c>
      <c r="N77" s="149"/>
      <c r="O77" s="105">
        <f>+pivotSP!C21</f>
        <v>8305498</v>
      </c>
      <c r="P77" s="105">
        <f>+pivotSP!D21</f>
        <v>7758700</v>
      </c>
      <c r="Q77" s="105">
        <f t="shared" si="3"/>
        <v>546798</v>
      </c>
      <c r="R77" s="106">
        <f>Q77/P77</f>
        <v>7.0475466250789431E-2</v>
      </c>
    </row>
    <row r="78" spans="1:18" ht="15.75" customHeight="1">
      <c r="A78" s="103"/>
      <c r="B78" s="104"/>
      <c r="C78" s="104" t="s">
        <v>1943</v>
      </c>
      <c r="D78" s="91" t="s">
        <v>1975</v>
      </c>
      <c r="E78" s="91"/>
      <c r="F78" s="91"/>
      <c r="G78" s="91"/>
      <c r="H78" s="91"/>
      <c r="I78" s="91"/>
      <c r="J78" s="91"/>
      <c r="K78" s="91"/>
      <c r="L78" s="91"/>
      <c r="M78" s="140">
        <f>M79+M80</f>
        <v>3278549</v>
      </c>
      <c r="N78" s="139">
        <f>N79+N80</f>
        <v>0</v>
      </c>
      <c r="O78" s="105">
        <f>+O79+O80</f>
        <v>3278549</v>
      </c>
      <c r="P78" s="105">
        <f>+P79+P80</f>
        <v>2460220</v>
      </c>
      <c r="Q78" s="105">
        <f t="shared" si="3"/>
        <v>818329</v>
      </c>
      <c r="R78" s="102">
        <f>Q78/P78</f>
        <v>0.33262431815040933</v>
      </c>
    </row>
    <row r="79" spans="1:18" s="150" customFormat="1" ht="15.75" customHeight="1">
      <c r="A79" s="103"/>
      <c r="B79" s="104"/>
      <c r="C79" s="104"/>
      <c r="D79" s="104" t="s">
        <v>1947</v>
      </c>
      <c r="E79" s="91" t="s">
        <v>1047</v>
      </c>
      <c r="F79" s="91"/>
      <c r="G79" s="91"/>
      <c r="H79" s="91"/>
      <c r="I79" s="91"/>
      <c r="J79" s="91"/>
      <c r="K79" s="91"/>
      <c r="L79" s="91"/>
      <c r="M79" s="141">
        <f>O79</f>
        <v>3278549</v>
      </c>
      <c r="N79" s="139"/>
      <c r="O79" s="110">
        <f>+pivotSP!C22</f>
        <v>3278549</v>
      </c>
      <c r="P79" s="110">
        <f>+pivotSP!D22</f>
        <v>2460220</v>
      </c>
      <c r="Q79" s="110">
        <f t="shared" si="3"/>
        <v>818329</v>
      </c>
      <c r="R79" s="102">
        <f>Q79/P79</f>
        <v>0.33262431815040933</v>
      </c>
    </row>
    <row r="80" spans="1:18" ht="15.75" customHeight="1">
      <c r="A80" s="103"/>
      <c r="B80" s="104"/>
      <c r="C80" s="104"/>
      <c r="D80" s="104" t="s">
        <v>1948</v>
      </c>
      <c r="E80" s="91" t="s">
        <v>1543</v>
      </c>
      <c r="F80" s="91"/>
      <c r="G80" s="91"/>
      <c r="H80" s="91"/>
      <c r="I80" s="91"/>
      <c r="J80" s="91"/>
      <c r="K80" s="91"/>
      <c r="L80" s="91"/>
      <c r="M80" s="141">
        <f>O80</f>
        <v>0</v>
      </c>
      <c r="N80" s="139"/>
      <c r="O80" s="110">
        <f>+pivotSP!C23</f>
        <v>0</v>
      </c>
      <c r="P80" s="110">
        <f>+pivotSP!D23</f>
        <v>0</v>
      </c>
      <c r="Q80" s="110">
        <f t="shared" si="3"/>
        <v>0</v>
      </c>
      <c r="R80" s="102"/>
    </row>
    <row r="81" spans="1:18" ht="15.75" customHeight="1">
      <c r="A81" s="103"/>
      <c r="B81" s="104"/>
      <c r="C81" s="104" t="s">
        <v>1944</v>
      </c>
      <c r="D81" s="91" t="s">
        <v>1546</v>
      </c>
      <c r="E81" s="91"/>
      <c r="F81" s="91"/>
      <c r="G81" s="91"/>
      <c r="H81" s="91"/>
      <c r="I81" s="91"/>
      <c r="J81" s="91"/>
      <c r="K81" s="91"/>
      <c r="L81" s="91"/>
      <c r="M81" s="139"/>
      <c r="N81" s="139"/>
      <c r="O81" s="105">
        <v>0</v>
      </c>
      <c r="P81" s="105">
        <v>0</v>
      </c>
      <c r="Q81" s="105">
        <f t="shared" si="3"/>
        <v>0</v>
      </c>
      <c r="R81" s="106"/>
    </row>
    <row r="82" spans="1:18" ht="15.75" customHeight="1">
      <c r="A82" s="103"/>
      <c r="B82" s="91"/>
      <c r="C82" s="104" t="s">
        <v>1949</v>
      </c>
      <c r="D82" s="91" t="s">
        <v>1051</v>
      </c>
      <c r="E82" s="91"/>
      <c r="F82" s="91"/>
      <c r="G82" s="91"/>
      <c r="H82" s="91"/>
      <c r="I82" s="91"/>
      <c r="J82" s="91"/>
      <c r="K82" s="91"/>
      <c r="L82" s="91"/>
      <c r="M82" s="134">
        <f>O82</f>
        <v>19755</v>
      </c>
      <c r="N82" s="139"/>
      <c r="O82" s="105">
        <f>+pivotSP!C25</f>
        <v>19755</v>
      </c>
      <c r="P82" s="105">
        <f>+pivotSP!D25</f>
        <v>33756</v>
      </c>
      <c r="Q82" s="105">
        <f t="shared" si="3"/>
        <v>-14001</v>
      </c>
      <c r="R82" s="106">
        <f>+Q82/P82</f>
        <v>-0.41477070742979028</v>
      </c>
    </row>
    <row r="83" spans="1:18" s="148" customFormat="1" ht="22.5" customHeight="1">
      <c r="A83" s="103"/>
      <c r="B83" s="91"/>
      <c r="C83" s="104" t="s">
        <v>1950</v>
      </c>
      <c r="D83" s="91" t="s">
        <v>1055</v>
      </c>
      <c r="E83" s="91"/>
      <c r="F83" s="91"/>
      <c r="G83" s="91"/>
      <c r="H83" s="91"/>
      <c r="I83" s="91"/>
      <c r="J83" s="91"/>
      <c r="K83" s="91"/>
      <c r="L83" s="91"/>
      <c r="M83" s="151">
        <f>O83</f>
        <v>1444623</v>
      </c>
      <c r="N83" s="152"/>
      <c r="O83" s="105">
        <f>+pivotSP!C26</f>
        <v>1444623</v>
      </c>
      <c r="P83" s="105">
        <f>+pivotSP!D26</f>
        <v>1190674</v>
      </c>
      <c r="Q83" s="105">
        <f t="shared" si="3"/>
        <v>253949</v>
      </c>
      <c r="R83" s="106">
        <f>Q83/P83</f>
        <v>0.2132817211092205</v>
      </c>
    </row>
    <row r="84" spans="1:18" s="148" customFormat="1" ht="15.75" customHeight="1">
      <c r="A84" s="103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105"/>
      <c r="P84" s="129"/>
      <c r="Q84" s="129"/>
      <c r="R84" s="108"/>
    </row>
    <row r="85" spans="1:18" ht="15.75" customHeight="1">
      <c r="A85" s="97"/>
      <c r="B85" s="98" t="s">
        <v>1955</v>
      </c>
      <c r="C85" s="99" t="s">
        <v>1976</v>
      </c>
      <c r="D85" s="100"/>
      <c r="E85" s="100"/>
      <c r="F85" s="91"/>
      <c r="G85" s="91"/>
      <c r="H85" s="91"/>
      <c r="I85" s="91"/>
      <c r="J85" s="91"/>
      <c r="K85" s="91"/>
      <c r="L85" s="91"/>
      <c r="M85" s="91"/>
      <c r="N85" s="91"/>
      <c r="O85" s="153">
        <f>SUM(O86:O87)</f>
        <v>0</v>
      </c>
      <c r="P85" s="153">
        <v>0</v>
      </c>
      <c r="Q85" s="153">
        <f>O85-P85</f>
        <v>0</v>
      </c>
      <c r="R85" s="106">
        <v>0</v>
      </c>
    </row>
    <row r="86" spans="1:18" ht="15.75" customHeight="1">
      <c r="A86" s="103"/>
      <c r="B86" s="91"/>
      <c r="C86" s="91" t="s">
        <v>1940</v>
      </c>
      <c r="D86" s="91" t="s">
        <v>1977</v>
      </c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105">
        <v>0</v>
      </c>
      <c r="P86" s="105">
        <v>0</v>
      </c>
      <c r="Q86" s="105">
        <f>O86-P86</f>
        <v>0</v>
      </c>
      <c r="R86" s="106">
        <v>0</v>
      </c>
    </row>
    <row r="87" spans="1:18" ht="15.75" customHeight="1">
      <c r="A87" s="103"/>
      <c r="B87" s="91"/>
      <c r="C87" s="91" t="s">
        <v>1941</v>
      </c>
      <c r="D87" s="91" t="s">
        <v>1553</v>
      </c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105">
        <v>0</v>
      </c>
      <c r="P87" s="105">
        <v>0</v>
      </c>
      <c r="Q87" s="105">
        <f>O87-P87</f>
        <v>0</v>
      </c>
      <c r="R87" s="106"/>
    </row>
    <row r="88" spans="1:18" ht="15.75" customHeight="1">
      <c r="A88" s="103"/>
      <c r="B88" s="91"/>
      <c r="C88" s="91"/>
      <c r="D88" s="104"/>
      <c r="E88" s="104"/>
      <c r="F88" s="91"/>
      <c r="G88" s="91"/>
      <c r="H88" s="91"/>
      <c r="I88" s="91"/>
      <c r="J88" s="91"/>
      <c r="K88" s="91"/>
      <c r="L88" s="91"/>
      <c r="M88" s="91"/>
      <c r="N88" s="91"/>
      <c r="O88" s="105"/>
      <c r="P88" s="129"/>
      <c r="Q88" s="129"/>
      <c r="R88" s="108"/>
    </row>
    <row r="89" spans="1:18" ht="15.75" customHeight="1">
      <c r="A89" s="97"/>
      <c r="B89" s="98" t="s">
        <v>1978</v>
      </c>
      <c r="C89" s="99" t="s">
        <v>1979</v>
      </c>
      <c r="D89" s="100"/>
      <c r="E89" s="100"/>
      <c r="F89" s="91"/>
      <c r="G89" s="91"/>
      <c r="H89" s="91"/>
      <c r="I89" s="91"/>
      <c r="J89" s="91"/>
      <c r="K89" s="91"/>
      <c r="L89" s="91"/>
      <c r="M89" s="91"/>
      <c r="N89" s="91"/>
      <c r="O89" s="101">
        <f>SUM(O90:O93)</f>
        <v>2815</v>
      </c>
      <c r="P89" s="101">
        <f>SUM(P90:P93)</f>
        <v>1517380</v>
      </c>
      <c r="Q89" s="101">
        <f>O89-P89</f>
        <v>-1514565</v>
      </c>
      <c r="R89" s="154">
        <f>Q89/P89</f>
        <v>-0.99814482858611553</v>
      </c>
    </row>
    <row r="90" spans="1:18" ht="15.75" customHeight="1">
      <c r="A90" s="103"/>
      <c r="B90" s="91"/>
      <c r="C90" s="91" t="s">
        <v>1940</v>
      </c>
      <c r="D90" s="91" t="s">
        <v>1072</v>
      </c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105">
        <f>+pivotSP!C27</f>
        <v>2186</v>
      </c>
      <c r="P90" s="105">
        <f>+pivotSP!D27</f>
        <v>326</v>
      </c>
      <c r="Q90" s="105">
        <f>O90-P90</f>
        <v>1860</v>
      </c>
      <c r="R90" s="106">
        <f>+Q90/P90</f>
        <v>5.705521472392638</v>
      </c>
    </row>
    <row r="91" spans="1:18" ht="15.75" customHeight="1">
      <c r="A91" s="103"/>
      <c r="B91" s="91"/>
      <c r="C91" s="91" t="s">
        <v>1941</v>
      </c>
      <c r="D91" s="91" t="s">
        <v>1555</v>
      </c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105">
        <f>+pivotSP!C28</f>
        <v>0</v>
      </c>
      <c r="P91" s="105">
        <f>+pivotSP!D28</f>
        <v>1499445</v>
      </c>
      <c r="Q91" s="105">
        <f>O91-P91</f>
        <v>-1499445</v>
      </c>
      <c r="R91" s="106">
        <v>1</v>
      </c>
    </row>
    <row r="92" spans="1:18" ht="15.75" customHeight="1">
      <c r="A92" s="146"/>
      <c r="B92" s="148"/>
      <c r="C92" s="91" t="s">
        <v>1942</v>
      </c>
      <c r="D92" s="91" t="s">
        <v>1557</v>
      </c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05">
        <f>+pivotSP!C29</f>
        <v>0</v>
      </c>
      <c r="P92" s="105">
        <f>+pivotSP!D29</f>
        <v>0</v>
      </c>
      <c r="Q92" s="105">
        <f>O92-P92</f>
        <v>0</v>
      </c>
      <c r="R92" s="106"/>
    </row>
    <row r="93" spans="1:18" ht="15.75" customHeight="1">
      <c r="A93" s="103"/>
      <c r="B93" s="91"/>
      <c r="C93" s="91" t="s">
        <v>1943</v>
      </c>
      <c r="D93" s="91" t="s">
        <v>1075</v>
      </c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105">
        <f>+pivotSP!C30</f>
        <v>629</v>
      </c>
      <c r="P93" s="105">
        <f>+pivotSP!D30</f>
        <v>17609</v>
      </c>
      <c r="Q93" s="105">
        <f>O93-P93</f>
        <v>-16980</v>
      </c>
      <c r="R93" s="102">
        <f>+Q93/P93</f>
        <v>-0.96427962973479475</v>
      </c>
    </row>
    <row r="94" spans="1:18" s="150" customFormat="1" ht="15.75" customHeight="1">
      <c r="A94" s="103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129"/>
      <c r="P94" s="129"/>
      <c r="Q94" s="129"/>
      <c r="R94" s="108"/>
    </row>
    <row r="95" spans="1:18" ht="15.75" customHeight="1">
      <c r="A95" s="120" t="s">
        <v>1980</v>
      </c>
      <c r="B95" s="120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2">
        <f>O45+O52+O85+O89</f>
        <v>17190033</v>
      </c>
      <c r="P95" s="122">
        <f>P45+P52+P85+P89</f>
        <v>13090573</v>
      </c>
      <c r="Q95" s="122">
        <f>O95-P95</f>
        <v>4099460</v>
      </c>
      <c r="R95" s="123">
        <f>Q95/P95</f>
        <v>0.31316123442419214</v>
      </c>
    </row>
    <row r="96" spans="1:18" ht="15.75" customHeight="1">
      <c r="A96" s="103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105"/>
      <c r="P96" s="105"/>
      <c r="Q96" s="105"/>
      <c r="R96" s="108"/>
    </row>
    <row r="97" spans="1:18" s="128" customFormat="1" ht="15.75" customHeight="1">
      <c r="A97" s="95" t="s">
        <v>1981</v>
      </c>
      <c r="B97" s="96" t="s">
        <v>1559</v>
      </c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105"/>
      <c r="P97" s="105"/>
      <c r="Q97" s="105"/>
      <c r="R97" s="108"/>
    </row>
    <row r="98" spans="1:18" ht="15.75" customHeight="1">
      <c r="A98" s="103"/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105"/>
      <c r="P98" s="105"/>
      <c r="Q98" s="105"/>
      <c r="R98" s="108"/>
    </row>
    <row r="99" spans="1:18" ht="15.75" customHeight="1">
      <c r="A99" s="103"/>
      <c r="B99" s="147" t="s">
        <v>1938</v>
      </c>
      <c r="C99" s="96" t="s">
        <v>1982</v>
      </c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155">
        <f>+pivotSP!C31</f>
        <v>0</v>
      </c>
      <c r="P99" s="155">
        <f>+pivotSP!D31</f>
        <v>0</v>
      </c>
      <c r="Q99" s="155">
        <f>O99-P99</f>
        <v>0</v>
      </c>
      <c r="R99" s="156"/>
    </row>
    <row r="100" spans="1:18" ht="15.75" customHeight="1">
      <c r="A100" s="103"/>
      <c r="B100" s="91"/>
      <c r="C100" s="104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105"/>
      <c r="P100" s="105"/>
      <c r="Q100" s="105"/>
      <c r="R100" s="108"/>
    </row>
    <row r="101" spans="1:18" ht="15.75" customHeight="1">
      <c r="A101" s="103"/>
      <c r="B101" s="147" t="s">
        <v>1945</v>
      </c>
      <c r="C101" s="96" t="s">
        <v>1983</v>
      </c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155">
        <f>+pivotSP!C32</f>
        <v>22425</v>
      </c>
      <c r="P101" s="155">
        <f>+pivotSP!D32</f>
        <v>2453</v>
      </c>
      <c r="Q101" s="155">
        <f>O101-P101</f>
        <v>19972</v>
      </c>
      <c r="R101" s="156">
        <f>Q101/P101</f>
        <v>8.1418671015083568</v>
      </c>
    </row>
    <row r="102" spans="1:18" ht="15.75" customHeight="1">
      <c r="A102" s="103"/>
      <c r="B102" s="147"/>
      <c r="C102" s="96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105"/>
      <c r="P102" s="105"/>
      <c r="Q102" s="105"/>
      <c r="R102" s="108"/>
    </row>
    <row r="103" spans="1:18" ht="15.75" customHeight="1">
      <c r="A103" s="157" t="s">
        <v>1984</v>
      </c>
      <c r="B103" s="157"/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22">
        <f>O99+O101</f>
        <v>22425</v>
      </c>
      <c r="P103" s="122">
        <f>P99+P101</f>
        <v>2453</v>
      </c>
      <c r="Q103" s="122">
        <f>O103-P103</f>
        <v>19972</v>
      </c>
      <c r="R103" s="123">
        <f>Q103/P103</f>
        <v>8.1418671015083568</v>
      </c>
    </row>
    <row r="104" spans="1:18" ht="15.75" customHeight="1">
      <c r="A104" s="103"/>
      <c r="B104" s="91"/>
      <c r="C104" s="104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159"/>
      <c r="P104" s="159"/>
      <c r="Q104" s="159"/>
      <c r="R104" s="119"/>
    </row>
    <row r="105" spans="1:18" ht="15.75" customHeight="1">
      <c r="A105" s="160" t="s">
        <v>1985</v>
      </c>
      <c r="B105" s="161"/>
      <c r="C105" s="162"/>
      <c r="D105" s="162"/>
      <c r="E105" s="162"/>
      <c r="F105" s="162"/>
      <c r="G105" s="160"/>
      <c r="H105" s="163"/>
      <c r="I105" s="163"/>
      <c r="J105" s="163"/>
      <c r="K105" s="163"/>
      <c r="L105" s="163"/>
      <c r="M105" s="163"/>
      <c r="N105" s="163"/>
      <c r="O105" s="164">
        <f>O41+O95+O103</f>
        <v>18760247</v>
      </c>
      <c r="P105" s="164">
        <f>P41+P95+P103</f>
        <v>14650772</v>
      </c>
      <c r="Q105" s="164">
        <f>O105-P105</f>
        <v>4109475</v>
      </c>
      <c r="R105" s="165">
        <f>Q105/P105</f>
        <v>0.28049545785027574</v>
      </c>
    </row>
    <row r="106" spans="1:18" ht="15.75" customHeight="1">
      <c r="A106" s="103"/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166"/>
      <c r="P106" s="166"/>
      <c r="Q106" s="166"/>
      <c r="R106" s="125"/>
    </row>
    <row r="107" spans="1:18" ht="15.75" customHeight="1">
      <c r="A107" s="95" t="s">
        <v>1986</v>
      </c>
      <c r="B107" s="96" t="s">
        <v>1561</v>
      </c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167"/>
      <c r="P107" s="167"/>
      <c r="Q107" s="167"/>
      <c r="R107" s="108"/>
    </row>
    <row r="108" spans="1:18" ht="15.75" customHeight="1">
      <c r="A108" s="103"/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167"/>
      <c r="P108" s="167"/>
      <c r="Q108" s="167"/>
      <c r="R108" s="108"/>
    </row>
    <row r="109" spans="1:18" ht="15.75" customHeight="1">
      <c r="A109" s="103"/>
      <c r="B109" s="148" t="s">
        <v>1940</v>
      </c>
      <c r="C109" s="96" t="s">
        <v>1861</v>
      </c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155">
        <v>0</v>
      </c>
      <c r="P109" s="155">
        <v>0</v>
      </c>
      <c r="Q109" s="155">
        <f>O109-P109</f>
        <v>0</v>
      </c>
      <c r="R109" s="168"/>
    </row>
    <row r="110" spans="1:18" ht="15.75" customHeight="1">
      <c r="A110" s="103"/>
      <c r="B110" s="148" t="s">
        <v>1941</v>
      </c>
      <c r="C110" s="96" t="s">
        <v>1862</v>
      </c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155">
        <v>0</v>
      </c>
      <c r="P110" s="155">
        <v>0</v>
      </c>
      <c r="Q110" s="155"/>
      <c r="R110" s="168"/>
    </row>
    <row r="111" spans="1:18" ht="15.75" customHeight="1">
      <c r="A111" s="103"/>
      <c r="B111" s="148" t="s">
        <v>1942</v>
      </c>
      <c r="C111" s="96" t="s">
        <v>1863</v>
      </c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155">
        <v>0</v>
      </c>
      <c r="P111" s="155">
        <v>0</v>
      </c>
      <c r="Q111" s="155">
        <f>O111-P111</f>
        <v>0</v>
      </c>
      <c r="R111" s="168"/>
    </row>
    <row r="112" spans="1:18" ht="15.75" customHeight="1">
      <c r="A112" s="103"/>
      <c r="B112" s="148" t="s">
        <v>1943</v>
      </c>
      <c r="C112" s="96" t="s">
        <v>1864</v>
      </c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155">
        <v>0</v>
      </c>
      <c r="P112" s="155">
        <v>0</v>
      </c>
      <c r="Q112" s="155">
        <f>O112-P112</f>
        <v>0</v>
      </c>
      <c r="R112" s="168"/>
    </row>
    <row r="113" spans="1:18" ht="15.75" customHeight="1">
      <c r="A113" s="169"/>
      <c r="B113" s="170"/>
      <c r="C113" s="170"/>
      <c r="D113" s="170"/>
      <c r="E113" s="170"/>
      <c r="F113" s="170"/>
      <c r="G113" s="170"/>
      <c r="H113" s="170"/>
      <c r="I113" s="170"/>
      <c r="J113" s="170"/>
      <c r="K113" s="170"/>
      <c r="L113" s="170"/>
      <c r="M113" s="170"/>
      <c r="N113" s="170"/>
      <c r="O113" s="129"/>
      <c r="P113" s="129"/>
      <c r="Q113" s="129"/>
      <c r="R113" s="108"/>
    </row>
    <row r="114" spans="1:18" ht="15.75" customHeight="1">
      <c r="A114" s="157" t="s">
        <v>1987</v>
      </c>
      <c r="B114" s="157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22">
        <f>O109+O110+O111+O112</f>
        <v>0</v>
      </c>
      <c r="P114" s="122">
        <v>0</v>
      </c>
      <c r="Q114" s="122">
        <f>O114-P114</f>
        <v>0</v>
      </c>
      <c r="R114" s="123"/>
    </row>
    <row r="115" spans="1:18" ht="15.75" customHeight="1">
      <c r="O115" s="171"/>
      <c r="P115" s="171"/>
      <c r="Q115" s="171"/>
      <c r="R115" s="172"/>
    </row>
    <row r="116" spans="1:18" ht="15.75" customHeight="1">
      <c r="O116" s="171"/>
      <c r="P116" s="171"/>
      <c r="Q116" s="171"/>
      <c r="R116" s="172"/>
    </row>
    <row r="117" spans="1:18">
      <c r="O117" s="171"/>
      <c r="P117" s="171"/>
      <c r="Q117" s="171"/>
      <c r="R117" s="172"/>
    </row>
    <row r="118" spans="1:18">
      <c r="O118" s="171"/>
      <c r="P118" s="171"/>
      <c r="Q118" s="171"/>
      <c r="R118" s="172"/>
    </row>
    <row r="119" spans="1:18">
      <c r="O119" s="171"/>
      <c r="P119" s="171"/>
      <c r="Q119" s="171"/>
      <c r="R119" s="172"/>
    </row>
    <row r="120" spans="1:18">
      <c r="O120" s="171"/>
      <c r="P120" s="171"/>
      <c r="Q120" s="171"/>
      <c r="R120" s="172"/>
    </row>
    <row r="121" spans="1:18">
      <c r="O121" s="171"/>
      <c r="P121" s="171"/>
      <c r="Q121" s="171"/>
      <c r="R121" s="172"/>
    </row>
    <row r="122" spans="1:18">
      <c r="O122" s="171"/>
      <c r="P122" s="171"/>
      <c r="Q122" s="171"/>
      <c r="R122" s="172"/>
    </row>
    <row r="123" spans="1:18">
      <c r="O123" s="171"/>
      <c r="P123" s="171"/>
      <c r="Q123" s="171"/>
      <c r="R123" s="172"/>
    </row>
    <row r="124" spans="1:18">
      <c r="O124" s="171"/>
      <c r="P124" s="171"/>
      <c r="Q124" s="171"/>
      <c r="R124" s="172"/>
    </row>
    <row r="125" spans="1:18">
      <c r="O125" s="171"/>
      <c r="P125" s="171"/>
      <c r="Q125" s="171"/>
      <c r="R125" s="172"/>
    </row>
    <row r="126" spans="1:18">
      <c r="O126" s="171"/>
      <c r="P126" s="171"/>
      <c r="Q126" s="171"/>
      <c r="R126" s="172"/>
    </row>
    <row r="127" spans="1:18">
      <c r="O127" s="171"/>
      <c r="P127" s="171"/>
      <c r="Q127" s="171"/>
      <c r="R127" s="172"/>
    </row>
    <row r="128" spans="1:18">
      <c r="R128" s="172"/>
    </row>
    <row r="129" spans="18:18">
      <c r="R129" s="172"/>
    </row>
    <row r="130" spans="18:18">
      <c r="R130" s="172"/>
    </row>
    <row r="131" spans="18:18">
      <c r="R131" s="172"/>
    </row>
    <row r="132" spans="18:18">
      <c r="R132" s="172"/>
    </row>
  </sheetData>
  <mergeCells count="9">
    <mergeCell ref="C52:J52"/>
    <mergeCell ref="C31:J31"/>
    <mergeCell ref="A1:P1"/>
    <mergeCell ref="Q1:R1"/>
    <mergeCell ref="A3:N3"/>
    <mergeCell ref="O3:O4"/>
    <mergeCell ref="P3:P4"/>
    <mergeCell ref="Q3:R3"/>
    <mergeCell ref="A4:N4"/>
  </mergeCells>
  <phoneticPr fontId="18" type="noConversion"/>
  <printOptions horizontalCentered="1"/>
  <pageMargins left="0.18" right="0" top="0.62" bottom="0.36944444444444446" header="0.17" footer="0.15972222222222221"/>
  <pageSetup paperSize="9" scale="73" orientation="landscape" useFirstPageNumber="1" r:id="rId1"/>
  <headerFooter alignWithMargins="0">
    <oddFooter>&amp;LStato patrimoniale - Bilancio 2019 - Società della Salute Amiata, Colline Metallifere e Grossetana - COESO&amp;R&amp;P</oddFooter>
  </headerFooter>
  <rowBreaks count="2" manualBreakCount="2">
    <brk id="41" max="16383" man="1"/>
    <brk id="8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R210"/>
  <sheetViews>
    <sheetView zoomScale="75" zoomScaleNormal="75" workbookViewId="0">
      <pane xSplit="14" ySplit="4" topLeftCell="P5" activePane="bottomRight" state="frozen"/>
      <selection activeCell="C31" sqref="C31:J31"/>
      <selection pane="topRight" activeCell="C31" sqref="C31:J31"/>
      <selection pane="bottomLeft" activeCell="C31" sqref="C31:J31"/>
      <selection pane="bottomRight" activeCell="C31" sqref="C31:J31"/>
    </sheetView>
  </sheetViews>
  <sheetFormatPr defaultRowHeight="12.75"/>
  <cols>
    <col min="1" max="1" width="3" style="174" customWidth="1"/>
    <col min="2" max="2" width="2.7109375" style="174" customWidth="1"/>
    <col min="3" max="4" width="3.28515625" style="174" customWidth="1"/>
    <col min="5" max="5" width="3.5703125" style="174" customWidth="1"/>
    <col min="6" max="6" width="3.28515625" style="174" customWidth="1"/>
    <col min="7" max="8" width="9.140625" style="174"/>
    <col min="9" max="11" width="14" style="174" customWidth="1"/>
    <col min="12" max="12" width="16.5703125" style="174" customWidth="1"/>
    <col min="13" max="13" width="16.140625" style="174" customWidth="1"/>
    <col min="14" max="14" width="14" style="174" customWidth="1"/>
    <col min="15" max="16" width="19.42578125" style="252" customWidth="1"/>
    <col min="17" max="17" width="16.7109375" style="252" customWidth="1"/>
    <col min="18" max="18" width="14" style="252" customWidth="1"/>
    <col min="19" max="16384" width="9.140625" style="174"/>
  </cols>
  <sheetData>
    <row r="1" spans="1:18" ht="26.25" customHeight="1">
      <c r="A1" s="376" t="s">
        <v>1988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7" t="s">
        <v>1933</v>
      </c>
      <c r="R1" s="377"/>
    </row>
    <row r="2" spans="1:18" ht="14.25" customHeight="1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</row>
    <row r="3" spans="1:18" ht="30" customHeight="1">
      <c r="A3" s="378" t="s">
        <v>1934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3" t="s">
        <v>4</v>
      </c>
      <c r="P3" s="373" t="s">
        <v>5</v>
      </c>
      <c r="Q3" s="374" t="s">
        <v>6</v>
      </c>
      <c r="R3" s="374"/>
    </row>
    <row r="4" spans="1:18" ht="30" customHeight="1">
      <c r="A4" s="379" t="s">
        <v>1935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3"/>
      <c r="P4" s="373"/>
      <c r="Q4" s="79" t="s">
        <v>3353</v>
      </c>
      <c r="R4" s="82" t="s">
        <v>1936</v>
      </c>
    </row>
    <row r="5" spans="1:18" ht="15.75" customHeight="1">
      <c r="A5" s="176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8"/>
      <c r="P5" s="178"/>
      <c r="Q5" s="178"/>
      <c r="R5" s="179"/>
    </row>
    <row r="6" spans="1:18" ht="15.75" customHeight="1">
      <c r="A6" s="180" t="s">
        <v>1937</v>
      </c>
      <c r="B6" s="181" t="s">
        <v>1564</v>
      </c>
      <c r="C6" s="182"/>
      <c r="D6" s="182"/>
      <c r="E6" s="182"/>
      <c r="F6" s="182"/>
      <c r="G6" s="182"/>
      <c r="H6" s="183"/>
      <c r="I6" s="183"/>
      <c r="J6" s="183"/>
      <c r="K6" s="183"/>
      <c r="L6" s="183"/>
      <c r="M6" s="183"/>
      <c r="N6" s="183"/>
      <c r="O6" s="184"/>
      <c r="P6" s="184"/>
      <c r="Q6" s="184"/>
      <c r="R6" s="185"/>
    </row>
    <row r="7" spans="1:18" ht="15.75" customHeight="1">
      <c r="A7" s="186"/>
      <c r="B7" s="187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4"/>
      <c r="P7" s="184"/>
      <c r="Q7" s="184"/>
      <c r="R7" s="185"/>
    </row>
    <row r="8" spans="1:18" ht="15.75" customHeight="1">
      <c r="A8" s="188"/>
      <c r="B8" s="189" t="s">
        <v>1938</v>
      </c>
      <c r="C8" s="190" t="s">
        <v>1989</v>
      </c>
      <c r="D8" s="191"/>
      <c r="E8" s="191"/>
      <c r="F8" s="191"/>
      <c r="G8" s="191"/>
      <c r="H8" s="191"/>
      <c r="I8" s="183"/>
      <c r="J8" s="183"/>
      <c r="K8" s="183"/>
      <c r="L8" s="183"/>
      <c r="M8" s="183"/>
      <c r="N8" s="183"/>
      <c r="O8" s="192">
        <f>+pivotSP!C34</f>
        <v>18931</v>
      </c>
      <c r="P8" s="192">
        <f>+pivotSP!D34</f>
        <v>18931</v>
      </c>
      <c r="Q8" s="192">
        <f>O8-P8</f>
        <v>0</v>
      </c>
      <c r="R8" s="193">
        <f>+Q8/P8</f>
        <v>0</v>
      </c>
    </row>
    <row r="9" spans="1:18" ht="15.75" customHeight="1">
      <c r="A9" s="194"/>
      <c r="B9" s="195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96"/>
      <c r="P9" s="196"/>
      <c r="Q9" s="196"/>
      <c r="R9" s="197"/>
    </row>
    <row r="10" spans="1:18" ht="15.75" customHeight="1">
      <c r="A10" s="188"/>
      <c r="B10" s="189" t="s">
        <v>1945</v>
      </c>
      <c r="C10" s="190" t="s">
        <v>1990</v>
      </c>
      <c r="D10" s="191"/>
      <c r="E10" s="191"/>
      <c r="F10" s="191"/>
      <c r="G10" s="191"/>
      <c r="H10" s="191"/>
      <c r="I10" s="183"/>
      <c r="J10" s="183"/>
      <c r="K10" s="183"/>
      <c r="L10" s="183"/>
      <c r="M10" s="183"/>
      <c r="N10" s="183"/>
      <c r="O10" s="192">
        <f>+O11+O12+O16+O17+O18</f>
        <v>380483</v>
      </c>
      <c r="P10" s="192">
        <v>0</v>
      </c>
      <c r="Q10" s="192">
        <f>O10-P10</f>
        <v>380483</v>
      </c>
      <c r="R10" s="193">
        <v>1</v>
      </c>
    </row>
    <row r="11" spans="1:18" ht="15.75" customHeight="1">
      <c r="A11" s="194"/>
      <c r="B11" s="195"/>
      <c r="C11" s="183" t="s">
        <v>1940</v>
      </c>
      <c r="D11" s="183" t="s">
        <v>1565</v>
      </c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96">
        <v>0</v>
      </c>
      <c r="P11" s="196">
        <v>0</v>
      </c>
      <c r="Q11" s="196">
        <f>O11-P11</f>
        <v>0</v>
      </c>
      <c r="R11" s="193"/>
    </row>
    <row r="12" spans="1:18" ht="15.75" customHeight="1">
      <c r="A12" s="194"/>
      <c r="B12" s="195"/>
      <c r="C12" s="183" t="s">
        <v>1941</v>
      </c>
      <c r="D12" s="183" t="s">
        <v>1801</v>
      </c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96">
        <f>SUM(O13:O15)</f>
        <v>0</v>
      </c>
      <c r="P12" s="196">
        <v>0</v>
      </c>
      <c r="Q12" s="196">
        <v>0</v>
      </c>
      <c r="R12" s="197"/>
    </row>
    <row r="13" spans="1:18" ht="15.75" customHeight="1">
      <c r="A13" s="194"/>
      <c r="B13" s="195"/>
      <c r="C13" s="183"/>
      <c r="D13" s="183" t="s">
        <v>1947</v>
      </c>
      <c r="E13" s="183" t="s">
        <v>1802</v>
      </c>
      <c r="F13" s="183"/>
      <c r="G13" s="183"/>
      <c r="H13" s="183"/>
      <c r="I13" s="183"/>
      <c r="J13" s="183"/>
      <c r="K13" s="183"/>
      <c r="L13" s="183"/>
      <c r="M13" s="183"/>
      <c r="N13" s="183"/>
      <c r="O13" s="198">
        <v>0</v>
      </c>
      <c r="P13" s="198">
        <v>0</v>
      </c>
      <c r="Q13" s="198">
        <f>+O13-P13</f>
        <v>0</v>
      </c>
      <c r="R13" s="199"/>
    </row>
    <row r="14" spans="1:18" ht="15.75" customHeight="1">
      <c r="A14" s="194"/>
      <c r="B14" s="195"/>
      <c r="C14" s="183"/>
      <c r="D14" s="183" t="s">
        <v>1948</v>
      </c>
      <c r="E14" s="183" t="s">
        <v>1803</v>
      </c>
      <c r="F14" s="183"/>
      <c r="G14" s="183"/>
      <c r="H14" s="183"/>
      <c r="I14" s="183"/>
      <c r="J14" s="183"/>
      <c r="K14" s="183"/>
      <c r="L14" s="183"/>
      <c r="M14" s="183"/>
      <c r="N14" s="183"/>
      <c r="O14" s="198">
        <v>0</v>
      </c>
      <c r="P14" s="198">
        <v>0</v>
      </c>
      <c r="Q14" s="198">
        <f>+O14-P14</f>
        <v>0</v>
      </c>
      <c r="R14" s="199"/>
    </row>
    <row r="15" spans="1:18" ht="15.75" customHeight="1">
      <c r="A15" s="194"/>
      <c r="B15" s="195"/>
      <c r="C15" s="183"/>
      <c r="D15" s="183" t="s">
        <v>1957</v>
      </c>
      <c r="E15" s="183" t="s">
        <v>1991</v>
      </c>
      <c r="F15" s="183"/>
      <c r="G15" s="183"/>
      <c r="H15" s="183"/>
      <c r="I15" s="183"/>
      <c r="J15" s="183"/>
      <c r="K15" s="183"/>
      <c r="L15" s="183"/>
      <c r="M15" s="183"/>
      <c r="N15" s="183"/>
      <c r="O15" s="198">
        <v>0</v>
      </c>
      <c r="P15" s="198">
        <v>0</v>
      </c>
      <c r="Q15" s="198">
        <f>+O15-P15</f>
        <v>0</v>
      </c>
      <c r="R15" s="199"/>
    </row>
    <row r="16" spans="1:18" ht="15.75" customHeight="1">
      <c r="A16" s="194"/>
      <c r="B16" s="195"/>
      <c r="C16" s="183" t="s">
        <v>1942</v>
      </c>
      <c r="D16" s="183" t="s">
        <v>1081</v>
      </c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96">
        <f>+pivotSP!C35</f>
        <v>380483</v>
      </c>
      <c r="P16" s="196">
        <f>+pivotSP!D35</f>
        <v>0</v>
      </c>
      <c r="Q16" s="196">
        <f>O16-P16</f>
        <v>380483</v>
      </c>
      <c r="R16" s="351">
        <v>1</v>
      </c>
    </row>
    <row r="17" spans="1:18" ht="15.75" customHeight="1">
      <c r="A17" s="194"/>
      <c r="B17" s="195"/>
      <c r="C17" s="183" t="s">
        <v>1943</v>
      </c>
      <c r="D17" s="183" t="s">
        <v>1805</v>
      </c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96">
        <f>+pivotSP!C36</f>
        <v>0</v>
      </c>
      <c r="P17" s="196">
        <f>+pivotSP!D36</f>
        <v>0</v>
      </c>
      <c r="Q17" s="196">
        <f>O17-P17</f>
        <v>0</v>
      </c>
      <c r="R17" s="197"/>
    </row>
    <row r="18" spans="1:18" ht="15.75" customHeight="1">
      <c r="A18" s="194"/>
      <c r="B18" s="195"/>
      <c r="C18" s="183" t="s">
        <v>1944</v>
      </c>
      <c r="D18" s="183" t="s">
        <v>1807</v>
      </c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96">
        <v>0</v>
      </c>
      <c r="P18" s="196">
        <v>0</v>
      </c>
      <c r="Q18" s="196">
        <f>O18-P18</f>
        <v>0</v>
      </c>
      <c r="R18" s="197"/>
    </row>
    <row r="19" spans="1:18" ht="15.75" customHeight="1">
      <c r="A19" s="194"/>
      <c r="B19" s="195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96"/>
      <c r="P19" s="196"/>
      <c r="Q19" s="196"/>
      <c r="R19" s="200"/>
    </row>
    <row r="20" spans="1:18" ht="15.75" customHeight="1">
      <c r="A20" s="188"/>
      <c r="B20" s="189" t="s">
        <v>1955</v>
      </c>
      <c r="C20" s="190" t="s">
        <v>1992</v>
      </c>
      <c r="D20" s="191"/>
      <c r="E20" s="191"/>
      <c r="F20" s="191"/>
      <c r="G20" s="191"/>
      <c r="H20" s="191"/>
      <c r="I20" s="183"/>
      <c r="J20" s="183"/>
      <c r="K20" s="183"/>
      <c r="L20" s="183"/>
      <c r="M20" s="183"/>
      <c r="N20" s="183"/>
      <c r="O20" s="192">
        <v>0</v>
      </c>
      <c r="P20" s="192">
        <v>0</v>
      </c>
      <c r="Q20" s="192">
        <f>O20-P20</f>
        <v>0</v>
      </c>
      <c r="R20" s="193"/>
    </row>
    <row r="21" spans="1:18" ht="15.75" customHeight="1">
      <c r="A21" s="194"/>
      <c r="B21" s="195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96"/>
      <c r="P21" s="196"/>
      <c r="Q21" s="196"/>
      <c r="R21" s="200"/>
    </row>
    <row r="22" spans="1:18" ht="15.75" customHeight="1">
      <c r="A22" s="194"/>
      <c r="B22" s="189" t="s">
        <v>1978</v>
      </c>
      <c r="C22" s="190" t="s">
        <v>1993</v>
      </c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92">
        <f>+pivotSP!C38</f>
        <v>12751</v>
      </c>
      <c r="P22" s="192">
        <f>+pivotSP!D38</f>
        <v>17115</v>
      </c>
      <c r="Q22" s="192">
        <f>O22-P22</f>
        <v>-4364</v>
      </c>
      <c r="R22" s="193">
        <f>+Q22/P22</f>
        <v>-0.25498101080923169</v>
      </c>
    </row>
    <row r="23" spans="1:18" ht="15.75" customHeight="1">
      <c r="A23" s="194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96"/>
      <c r="P23" s="196"/>
      <c r="Q23" s="196"/>
      <c r="R23" s="200"/>
    </row>
    <row r="24" spans="1:18" ht="15.75" customHeight="1">
      <c r="A24" s="194"/>
      <c r="B24" s="189" t="s">
        <v>1994</v>
      </c>
      <c r="C24" s="190" t="s">
        <v>1995</v>
      </c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92">
        <v>0</v>
      </c>
      <c r="P24" s="192">
        <v>0</v>
      </c>
      <c r="Q24" s="192">
        <f>O24-P24</f>
        <v>0</v>
      </c>
      <c r="R24" s="193"/>
    </row>
    <row r="25" spans="1:18" ht="15.75" customHeight="1">
      <c r="A25" s="194"/>
      <c r="B25" s="189"/>
      <c r="C25" s="190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96"/>
      <c r="P25" s="196"/>
      <c r="Q25" s="196"/>
      <c r="R25" s="200"/>
    </row>
    <row r="26" spans="1:18" ht="15.75" customHeight="1">
      <c r="A26" s="194"/>
      <c r="B26" s="189" t="s">
        <v>1996</v>
      </c>
      <c r="C26" s="190" t="s">
        <v>1997</v>
      </c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92">
        <f>+pivotSP!C39</f>
        <v>5127</v>
      </c>
      <c r="P26" s="192">
        <f>+pivotSP!D39</f>
        <v>0</v>
      </c>
      <c r="Q26" s="192">
        <f>O26-P26</f>
        <v>5127</v>
      </c>
      <c r="R26" s="193">
        <v>1</v>
      </c>
    </row>
    <row r="27" spans="1:18" ht="15.75" customHeight="1">
      <c r="A27" s="194"/>
      <c r="B27" s="189"/>
      <c r="C27" s="190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96"/>
      <c r="P27" s="196"/>
      <c r="Q27" s="196"/>
      <c r="R27" s="200"/>
    </row>
    <row r="28" spans="1:18" ht="15.75" customHeight="1">
      <c r="A28" s="194"/>
      <c r="B28" s="189" t="s">
        <v>1998</v>
      </c>
      <c r="C28" s="190" t="s">
        <v>1999</v>
      </c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92">
        <v>884</v>
      </c>
      <c r="P28" s="192">
        <f>+pivotSP!D40</f>
        <v>762</v>
      </c>
      <c r="Q28" s="192">
        <f>O28-P28</f>
        <v>122</v>
      </c>
      <c r="R28" s="193">
        <f>+Q28/P28</f>
        <v>0.16010498687664043</v>
      </c>
    </row>
    <row r="29" spans="1:18" ht="15.75" customHeight="1">
      <c r="A29" s="194"/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201"/>
      <c r="P29" s="201"/>
      <c r="Q29" s="201"/>
      <c r="R29" s="202"/>
    </row>
    <row r="30" spans="1:18" s="207" customFormat="1" ht="15.75" customHeight="1">
      <c r="A30" s="203" t="s">
        <v>1959</v>
      </c>
      <c r="B30" s="203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5">
        <f>O8+O10+O20+O22+O24+O26+O28</f>
        <v>418176</v>
      </c>
      <c r="P30" s="205">
        <f>P8+P10+P20+P22+P24+P26+P28</f>
        <v>36808</v>
      </c>
      <c r="Q30" s="205">
        <f>O30-P30</f>
        <v>381368</v>
      </c>
      <c r="R30" s="206">
        <f>+Q30/P30</f>
        <v>10.361008476418171</v>
      </c>
    </row>
    <row r="31" spans="1:18" ht="15.75" customHeight="1">
      <c r="A31" s="194"/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208"/>
      <c r="P31" s="208"/>
      <c r="Q31" s="208"/>
      <c r="R31" s="209"/>
    </row>
    <row r="32" spans="1:18" s="212" customFormat="1" ht="15.75" customHeight="1">
      <c r="A32" s="180" t="s">
        <v>1960</v>
      </c>
      <c r="B32" s="181" t="s">
        <v>2000</v>
      </c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210"/>
      <c r="P32" s="210"/>
      <c r="Q32" s="210"/>
      <c r="R32" s="211"/>
    </row>
    <row r="33" spans="1:18" s="212" customFormat="1" ht="15.75" customHeight="1">
      <c r="A33" s="194"/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213"/>
      <c r="P33" s="213"/>
      <c r="Q33" s="213"/>
      <c r="R33" s="200"/>
    </row>
    <row r="34" spans="1:18" ht="15.75" customHeight="1">
      <c r="A34" s="188"/>
      <c r="B34" s="175" t="s">
        <v>1940</v>
      </c>
      <c r="C34" s="187" t="s">
        <v>1810</v>
      </c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92">
        <v>0</v>
      </c>
      <c r="P34" s="192">
        <v>0</v>
      </c>
      <c r="Q34" s="192">
        <f>O34-P34</f>
        <v>0</v>
      </c>
      <c r="R34" s="193"/>
    </row>
    <row r="35" spans="1:18" ht="15.75" customHeight="1">
      <c r="A35" s="194"/>
      <c r="B35" s="175" t="s">
        <v>1941</v>
      </c>
      <c r="C35" s="187" t="s">
        <v>1811</v>
      </c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92">
        <f>+pivotSP!C41</f>
        <v>0</v>
      </c>
      <c r="P35" s="192">
        <f>+pivotSP!D41</f>
        <v>410469</v>
      </c>
      <c r="Q35" s="192">
        <f>O35-P35</f>
        <v>-410469</v>
      </c>
      <c r="R35" s="193">
        <f>+Q35/P35</f>
        <v>-1</v>
      </c>
    </row>
    <row r="36" spans="1:18" ht="15.75" customHeight="1">
      <c r="A36" s="194"/>
      <c r="B36" s="175" t="s">
        <v>1942</v>
      </c>
      <c r="C36" s="187" t="s">
        <v>1812</v>
      </c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92">
        <v>0</v>
      </c>
      <c r="P36" s="192">
        <v>0</v>
      </c>
      <c r="Q36" s="196">
        <v>0</v>
      </c>
      <c r="R36" s="214"/>
    </row>
    <row r="37" spans="1:18" ht="15.75" customHeight="1">
      <c r="A37" s="194"/>
      <c r="B37" s="175" t="s">
        <v>1943</v>
      </c>
      <c r="C37" s="187" t="s">
        <v>1092</v>
      </c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92">
        <f>+pivotSP!C42</f>
        <v>5358582</v>
      </c>
      <c r="P37" s="192">
        <f>+pivotSP!D42</f>
        <v>3392781</v>
      </c>
      <c r="Q37" s="192">
        <f>O37-P37</f>
        <v>1965801</v>
      </c>
      <c r="R37" s="193">
        <f>+Q37/P37</f>
        <v>0.57940698205984997</v>
      </c>
    </row>
    <row r="38" spans="1:18" ht="15.75" customHeight="1">
      <c r="A38" s="194"/>
      <c r="B38" s="175" t="s">
        <v>1944</v>
      </c>
      <c r="C38" s="187" t="s">
        <v>1098</v>
      </c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92">
        <f>+pivotSP!C43</f>
        <v>311613</v>
      </c>
      <c r="P38" s="192">
        <f>+pivotSP!D43</f>
        <v>0</v>
      </c>
      <c r="Q38" s="192">
        <f>O38-P38</f>
        <v>311613</v>
      </c>
      <c r="R38" s="193">
        <v>1</v>
      </c>
    </row>
    <row r="39" spans="1:18" ht="15.75" customHeight="1">
      <c r="A39" s="194"/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96"/>
      <c r="P39" s="196"/>
      <c r="Q39" s="196"/>
      <c r="R39" s="197"/>
    </row>
    <row r="40" spans="1:18" ht="15.75" customHeight="1">
      <c r="A40" s="203" t="s">
        <v>1980</v>
      </c>
      <c r="B40" s="203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5">
        <f>SUM(O34:O38)</f>
        <v>5670195</v>
      </c>
      <c r="P40" s="205">
        <f>SUM(P34:P38)</f>
        <v>3803250</v>
      </c>
      <c r="Q40" s="205">
        <f>O40-P40</f>
        <v>1866945</v>
      </c>
      <c r="R40" s="206">
        <f>+Q40/P40</f>
        <v>0.49088148294222045</v>
      </c>
    </row>
    <row r="41" spans="1:18" s="207" customFormat="1" ht="15.75" customHeight="1">
      <c r="A41" s="194"/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96"/>
      <c r="P41" s="196"/>
      <c r="Q41" s="196"/>
      <c r="R41" s="197"/>
    </row>
    <row r="42" spans="1:18" ht="15.75" customHeight="1">
      <c r="A42" s="180" t="s">
        <v>1981</v>
      </c>
      <c r="B42" s="181" t="s">
        <v>2001</v>
      </c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210"/>
      <c r="P42" s="210"/>
      <c r="Q42" s="210"/>
      <c r="R42" s="211"/>
    </row>
    <row r="43" spans="1:18" s="212" customFormat="1" ht="15.75" customHeight="1">
      <c r="A43" s="194"/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213"/>
      <c r="P43" s="213"/>
      <c r="Q43" s="213"/>
      <c r="R43" s="200"/>
    </row>
    <row r="44" spans="1:18" ht="15.75" customHeight="1">
      <c r="A44" s="188"/>
      <c r="B44" s="175" t="s">
        <v>1940</v>
      </c>
      <c r="C44" s="187" t="s">
        <v>1814</v>
      </c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92">
        <v>0</v>
      </c>
      <c r="P44" s="192">
        <v>0</v>
      </c>
      <c r="Q44" s="192">
        <f>O44-P44</f>
        <v>0</v>
      </c>
      <c r="R44" s="193"/>
    </row>
    <row r="45" spans="1:18" ht="15.75" customHeight="1">
      <c r="A45" s="194"/>
      <c r="B45" s="175" t="s">
        <v>1941</v>
      </c>
      <c r="C45" s="187" t="s">
        <v>1100</v>
      </c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92">
        <f>+pivotSP!C44</f>
        <v>878408</v>
      </c>
      <c r="P45" s="192">
        <f>+pivotSP!D44</f>
        <v>878408</v>
      </c>
      <c r="Q45" s="192">
        <v>0</v>
      </c>
      <c r="R45" s="193">
        <f>+Q45/P45</f>
        <v>0</v>
      </c>
    </row>
    <row r="46" spans="1:18" ht="15.75" customHeight="1">
      <c r="A46" s="194"/>
      <c r="B46" s="183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96"/>
      <c r="P46" s="196"/>
      <c r="Q46" s="196"/>
      <c r="R46" s="197"/>
    </row>
    <row r="47" spans="1:18" ht="15.75" customHeight="1">
      <c r="A47" s="203" t="s">
        <v>1984</v>
      </c>
      <c r="B47" s="203"/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5">
        <f>SUM(O44:O45)</f>
        <v>878408</v>
      </c>
      <c r="P47" s="205">
        <f>SUM(P44:P45)</f>
        <v>878408</v>
      </c>
      <c r="Q47" s="205">
        <f>O47-P47</f>
        <v>0</v>
      </c>
      <c r="R47" s="206">
        <f>+Q47/P47</f>
        <v>0</v>
      </c>
    </row>
    <row r="48" spans="1:18" s="207" customFormat="1" ht="15.75" customHeight="1">
      <c r="A48" s="194"/>
      <c r="B48" s="183"/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96"/>
      <c r="P48" s="196"/>
      <c r="Q48" s="196"/>
      <c r="R48" s="197"/>
    </row>
    <row r="49" spans="1:18" ht="9.75" customHeight="1">
      <c r="A49" s="180" t="s">
        <v>1986</v>
      </c>
      <c r="B49" s="181" t="s">
        <v>2002</v>
      </c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96"/>
      <c r="P49" s="196"/>
      <c r="Q49" s="196"/>
      <c r="R49" s="197"/>
    </row>
    <row r="50" spans="1:18" ht="15.75" customHeight="1">
      <c r="A50" s="194"/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96"/>
      <c r="P50" s="196"/>
      <c r="Q50" s="196"/>
      <c r="R50" s="197"/>
    </row>
    <row r="51" spans="1:18" ht="15.75" customHeight="1">
      <c r="A51" s="194"/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215" t="s">
        <v>1953</v>
      </c>
      <c r="N51" s="215" t="s">
        <v>1954</v>
      </c>
      <c r="O51" s="216"/>
      <c r="P51" s="216"/>
      <c r="Q51" s="216"/>
      <c r="R51" s="200"/>
    </row>
    <row r="52" spans="1:18" ht="15.75" customHeight="1">
      <c r="A52" s="217"/>
      <c r="B52" s="218" t="s">
        <v>1940</v>
      </c>
      <c r="C52" s="187" t="s">
        <v>1815</v>
      </c>
      <c r="D52" s="175"/>
      <c r="E52" s="175"/>
      <c r="F52" s="175"/>
      <c r="G52" s="219"/>
      <c r="H52" s="219"/>
      <c r="I52" s="219"/>
      <c r="J52" s="219"/>
      <c r="K52" s="175"/>
      <c r="L52" s="175"/>
      <c r="M52" s="220">
        <f t="shared" ref="M52:M70" si="0">O52</f>
        <v>0</v>
      </c>
      <c r="N52" s="220">
        <v>0</v>
      </c>
      <c r="O52" s="192">
        <v>0</v>
      </c>
      <c r="P52" s="192">
        <v>0</v>
      </c>
      <c r="Q52" s="192">
        <f t="shared" ref="Q52:Q70" si="1">O52-P52</f>
        <v>0</v>
      </c>
      <c r="R52" s="193"/>
    </row>
    <row r="53" spans="1:18" s="222" customFormat="1" ht="15.75" customHeight="1">
      <c r="A53" s="217"/>
      <c r="B53" s="218" t="s">
        <v>1941</v>
      </c>
      <c r="C53" s="187" t="s">
        <v>1103</v>
      </c>
      <c r="D53" s="175"/>
      <c r="E53" s="175"/>
      <c r="F53" s="175"/>
      <c r="G53" s="175"/>
      <c r="H53" s="175"/>
      <c r="I53" s="175"/>
      <c r="J53" s="175"/>
      <c r="K53" s="175"/>
      <c r="L53" s="175"/>
      <c r="M53" s="221">
        <f t="shared" si="0"/>
        <v>38000</v>
      </c>
      <c r="N53" s="221">
        <v>0</v>
      </c>
      <c r="O53" s="192">
        <f>+pivotSP!C45</f>
        <v>38000</v>
      </c>
      <c r="P53" s="192">
        <f>+pivotSP!D45</f>
        <v>0</v>
      </c>
      <c r="Q53" s="192">
        <f t="shared" si="1"/>
        <v>38000</v>
      </c>
      <c r="R53" s="193"/>
    </row>
    <row r="54" spans="1:18" s="222" customFormat="1" ht="15.75" customHeight="1">
      <c r="A54" s="217"/>
      <c r="B54" s="218" t="s">
        <v>1942</v>
      </c>
      <c r="C54" s="187" t="s">
        <v>1816</v>
      </c>
      <c r="D54" s="175"/>
      <c r="E54" s="175"/>
      <c r="F54" s="175"/>
      <c r="G54" s="175"/>
      <c r="H54" s="175"/>
      <c r="I54" s="175"/>
      <c r="J54" s="175"/>
      <c r="K54" s="175"/>
      <c r="L54" s="175"/>
      <c r="M54" s="221">
        <f t="shared" si="0"/>
        <v>0</v>
      </c>
      <c r="N54" s="221">
        <v>0</v>
      </c>
      <c r="O54" s="192">
        <f>+pivotSP!C46</f>
        <v>0</v>
      </c>
      <c r="P54" s="192">
        <f>+pivotSP!D46</f>
        <v>0</v>
      </c>
      <c r="Q54" s="192">
        <f t="shared" si="1"/>
        <v>0</v>
      </c>
      <c r="R54" s="214"/>
    </row>
    <row r="55" spans="1:18" s="223" customFormat="1" ht="15.75" customHeight="1">
      <c r="A55" s="217"/>
      <c r="B55" s="218" t="s">
        <v>1943</v>
      </c>
      <c r="C55" s="187" t="s">
        <v>1106</v>
      </c>
      <c r="D55" s="175"/>
      <c r="E55" s="175"/>
      <c r="F55" s="175"/>
      <c r="G55" s="175"/>
      <c r="H55" s="175"/>
      <c r="I55" s="175"/>
      <c r="J55" s="175"/>
      <c r="K55" s="175"/>
      <c r="L55" s="175"/>
      <c r="M55" s="221">
        <f t="shared" si="0"/>
        <v>1766864</v>
      </c>
      <c r="N55" s="221">
        <v>0</v>
      </c>
      <c r="O55" s="192">
        <f>+pivotSP!C47</f>
        <v>1766864</v>
      </c>
      <c r="P55" s="192">
        <f>+pivotSP!D47</f>
        <v>731130</v>
      </c>
      <c r="Q55" s="192">
        <f t="shared" si="1"/>
        <v>1035734</v>
      </c>
      <c r="R55" s="193">
        <f>+Q55/P55</f>
        <v>1.4166208471817598</v>
      </c>
    </row>
    <row r="56" spans="1:18" s="222" customFormat="1" ht="15.75" customHeight="1">
      <c r="A56" s="217"/>
      <c r="B56" s="218" t="s">
        <v>1944</v>
      </c>
      <c r="C56" s="187" t="s">
        <v>1831</v>
      </c>
      <c r="D56" s="175"/>
      <c r="E56" s="175"/>
      <c r="F56" s="175"/>
      <c r="G56" s="175"/>
      <c r="H56" s="175"/>
      <c r="I56" s="175"/>
      <c r="J56" s="175"/>
      <c r="K56" s="175"/>
      <c r="L56" s="175"/>
      <c r="M56" s="221">
        <f t="shared" si="0"/>
        <v>2261227</v>
      </c>
      <c r="N56" s="221">
        <f>SUM(N57:N63)</f>
        <v>0</v>
      </c>
      <c r="O56" s="192">
        <f>SUM(O57:O63)</f>
        <v>2261227</v>
      </c>
      <c r="P56" s="192">
        <f>SUM(P57:P63)</f>
        <v>1966973</v>
      </c>
      <c r="Q56" s="192">
        <f t="shared" si="1"/>
        <v>294254</v>
      </c>
      <c r="R56" s="193">
        <f>+Q56/P56</f>
        <v>0.14959737627308559</v>
      </c>
    </row>
    <row r="57" spans="1:18" s="222" customFormat="1" ht="15.75" customHeight="1">
      <c r="A57" s="224"/>
      <c r="B57" s="195"/>
      <c r="C57" s="183" t="s">
        <v>1947</v>
      </c>
      <c r="D57" s="225" t="s">
        <v>1832</v>
      </c>
      <c r="E57" s="183"/>
      <c r="F57" s="183"/>
      <c r="G57" s="183"/>
      <c r="H57" s="183"/>
      <c r="I57" s="183"/>
      <c r="J57" s="183"/>
      <c r="K57" s="183"/>
      <c r="L57" s="183"/>
      <c r="M57" s="226">
        <f t="shared" si="0"/>
        <v>0</v>
      </c>
      <c r="N57" s="226">
        <v>0</v>
      </c>
      <c r="O57" s="227"/>
      <c r="P57" s="227"/>
      <c r="Q57" s="227">
        <f t="shared" si="1"/>
        <v>0</v>
      </c>
      <c r="R57" s="197"/>
    </row>
    <row r="58" spans="1:18" s="228" customFormat="1" ht="15.75" customHeight="1">
      <c r="A58" s="224"/>
      <c r="B58" s="195"/>
      <c r="C58" s="183" t="s">
        <v>1948</v>
      </c>
      <c r="D58" s="225" t="s">
        <v>1833</v>
      </c>
      <c r="E58" s="183"/>
      <c r="F58" s="183"/>
      <c r="G58" s="183"/>
      <c r="H58" s="183"/>
      <c r="I58" s="183"/>
      <c r="J58" s="183"/>
      <c r="K58" s="183"/>
      <c r="L58" s="183"/>
      <c r="M58" s="226">
        <f t="shared" si="0"/>
        <v>0</v>
      </c>
      <c r="N58" s="226">
        <v>0</v>
      </c>
      <c r="O58" s="227"/>
      <c r="P58" s="227"/>
      <c r="Q58" s="227">
        <f t="shared" si="1"/>
        <v>0</v>
      </c>
      <c r="R58" s="197"/>
    </row>
    <row r="59" spans="1:18" s="228" customFormat="1" ht="15.75" customHeight="1">
      <c r="A59" s="224"/>
      <c r="B59" s="195"/>
      <c r="C59" s="183" t="s">
        <v>1957</v>
      </c>
      <c r="D59" s="225" t="s">
        <v>1834</v>
      </c>
      <c r="E59" s="183"/>
      <c r="F59" s="183"/>
      <c r="G59" s="183"/>
      <c r="H59" s="183"/>
      <c r="I59" s="183"/>
      <c r="J59" s="183"/>
      <c r="K59" s="183"/>
      <c r="L59" s="183"/>
      <c r="M59" s="226">
        <f t="shared" si="0"/>
        <v>0</v>
      </c>
      <c r="N59" s="226">
        <v>0</v>
      </c>
      <c r="O59" s="227"/>
      <c r="P59" s="227"/>
      <c r="Q59" s="227">
        <f t="shared" si="1"/>
        <v>0</v>
      </c>
      <c r="R59" s="197"/>
    </row>
    <row r="60" spans="1:18" s="228" customFormat="1" ht="15.75" customHeight="1">
      <c r="A60" s="224"/>
      <c r="B60" s="195"/>
      <c r="C60" s="183" t="s">
        <v>1958</v>
      </c>
      <c r="D60" s="225" t="s">
        <v>1116</v>
      </c>
      <c r="E60" s="183"/>
      <c r="F60" s="183"/>
      <c r="G60" s="183"/>
      <c r="H60" s="183"/>
      <c r="I60" s="183"/>
      <c r="J60" s="183"/>
      <c r="K60" s="183"/>
      <c r="L60" s="183"/>
      <c r="M60" s="226">
        <f t="shared" si="0"/>
        <v>2261227</v>
      </c>
      <c r="N60" s="226">
        <v>0</v>
      </c>
      <c r="O60" s="227">
        <f>+pivotSP!C49</f>
        <v>2261227</v>
      </c>
      <c r="P60" s="227">
        <f>+pivotSP!D49</f>
        <v>1966973</v>
      </c>
      <c r="Q60" s="227">
        <f t="shared" si="1"/>
        <v>294254</v>
      </c>
      <c r="R60" s="197">
        <f>+Q60/P60</f>
        <v>0.14959737627308559</v>
      </c>
    </row>
    <row r="61" spans="1:18" s="228" customFormat="1" ht="15.75" customHeight="1">
      <c r="A61" s="224"/>
      <c r="B61" s="195"/>
      <c r="C61" s="183" t="s">
        <v>2003</v>
      </c>
      <c r="D61" s="225" t="s">
        <v>1836</v>
      </c>
      <c r="E61" s="183"/>
      <c r="F61" s="183"/>
      <c r="G61" s="183"/>
      <c r="H61" s="183"/>
      <c r="I61" s="183"/>
      <c r="J61" s="183"/>
      <c r="K61" s="183"/>
      <c r="L61" s="183"/>
      <c r="M61" s="226">
        <f t="shared" si="0"/>
        <v>0</v>
      </c>
      <c r="N61" s="226">
        <v>0</v>
      </c>
      <c r="O61" s="227"/>
      <c r="P61" s="227"/>
      <c r="Q61" s="227">
        <f t="shared" si="1"/>
        <v>0</v>
      </c>
      <c r="R61" s="197"/>
    </row>
    <row r="62" spans="1:18" s="228" customFormat="1" ht="15.75" customHeight="1">
      <c r="A62" s="224"/>
      <c r="B62" s="195"/>
      <c r="C62" s="183" t="s">
        <v>2004</v>
      </c>
      <c r="D62" s="225" t="s">
        <v>1837</v>
      </c>
      <c r="E62" s="183"/>
      <c r="F62" s="183"/>
      <c r="G62" s="183"/>
      <c r="H62" s="183"/>
      <c r="I62" s="183"/>
      <c r="J62" s="183"/>
      <c r="K62" s="183"/>
      <c r="L62" s="183"/>
      <c r="M62" s="226">
        <f t="shared" si="0"/>
        <v>0</v>
      </c>
      <c r="N62" s="226">
        <v>0</v>
      </c>
      <c r="O62" s="227"/>
      <c r="P62" s="227"/>
      <c r="Q62" s="227">
        <f t="shared" si="1"/>
        <v>0</v>
      </c>
      <c r="R62" s="197"/>
    </row>
    <row r="63" spans="1:18" s="228" customFormat="1" ht="15.75" customHeight="1">
      <c r="A63" s="224"/>
      <c r="B63" s="195"/>
      <c r="C63" s="183" t="s">
        <v>2005</v>
      </c>
      <c r="D63" s="225" t="s">
        <v>1116</v>
      </c>
      <c r="E63" s="183"/>
      <c r="F63" s="183"/>
      <c r="G63" s="183"/>
      <c r="H63" s="183"/>
      <c r="I63" s="183"/>
      <c r="J63" s="183"/>
      <c r="K63" s="183"/>
      <c r="L63" s="183"/>
      <c r="M63" s="226">
        <f t="shared" si="0"/>
        <v>0</v>
      </c>
      <c r="N63" s="226">
        <v>0</v>
      </c>
      <c r="O63" s="227"/>
      <c r="P63" s="227"/>
      <c r="Q63" s="227">
        <f t="shared" si="1"/>
        <v>0</v>
      </c>
      <c r="R63" s="197"/>
    </row>
    <row r="64" spans="1:18" s="228" customFormat="1" ht="15.75" customHeight="1">
      <c r="A64" s="224"/>
      <c r="B64" s="218" t="s">
        <v>1949</v>
      </c>
      <c r="C64" s="187" t="s">
        <v>1839</v>
      </c>
      <c r="D64" s="183"/>
      <c r="E64" s="183"/>
      <c r="F64" s="183"/>
      <c r="G64" s="183"/>
      <c r="H64" s="183"/>
      <c r="I64" s="183"/>
      <c r="J64" s="183"/>
      <c r="K64" s="183"/>
      <c r="L64" s="183"/>
      <c r="M64" s="221">
        <f t="shared" si="0"/>
        <v>0</v>
      </c>
      <c r="N64" s="226">
        <v>0</v>
      </c>
      <c r="O64" s="192">
        <f>+pivotSP!C50</f>
        <v>0</v>
      </c>
      <c r="P64" s="192">
        <f>+pivotSP!D50</f>
        <v>0</v>
      </c>
      <c r="Q64" s="192">
        <f t="shared" si="1"/>
        <v>0</v>
      </c>
      <c r="R64" s="214"/>
    </row>
    <row r="65" spans="1:18" ht="15.75" customHeight="1">
      <c r="A65" s="224"/>
      <c r="B65" s="218" t="s">
        <v>1950</v>
      </c>
      <c r="C65" s="187" t="s">
        <v>1120</v>
      </c>
      <c r="D65" s="183"/>
      <c r="E65" s="183"/>
      <c r="F65" s="183"/>
      <c r="G65" s="183"/>
      <c r="H65" s="183"/>
      <c r="I65" s="183"/>
      <c r="J65" s="183"/>
      <c r="K65" s="183"/>
      <c r="L65" s="183"/>
      <c r="M65" s="221">
        <f t="shared" si="0"/>
        <v>4999428</v>
      </c>
      <c r="N65" s="226">
        <v>0</v>
      </c>
      <c r="O65" s="192">
        <f>+pivotSP!C51</f>
        <v>4999428</v>
      </c>
      <c r="P65" s="192">
        <f>+pivotSP!D51</f>
        <v>5069513</v>
      </c>
      <c r="Q65" s="192">
        <f t="shared" si="1"/>
        <v>-70085</v>
      </c>
      <c r="R65" s="193">
        <f>+Q65/P65</f>
        <v>-1.3824799344631329E-2</v>
      </c>
    </row>
    <row r="66" spans="1:18" ht="15.75" customHeight="1">
      <c r="A66" s="224"/>
      <c r="B66" s="218" t="s">
        <v>1951</v>
      </c>
      <c r="C66" s="187" t="s">
        <v>1127</v>
      </c>
      <c r="D66" s="183"/>
      <c r="E66" s="183"/>
      <c r="F66" s="183"/>
      <c r="G66" s="183"/>
      <c r="H66" s="183"/>
      <c r="I66" s="183"/>
      <c r="J66" s="183"/>
      <c r="K66" s="183"/>
      <c r="L66" s="183"/>
      <c r="M66" s="221">
        <f t="shared" si="0"/>
        <v>703984</v>
      </c>
      <c r="N66" s="226">
        <v>0</v>
      </c>
      <c r="O66" s="192">
        <f>+pivotSP!C52</f>
        <v>703984</v>
      </c>
      <c r="P66" s="192">
        <f>+pivotSP!D52</f>
        <v>0</v>
      </c>
      <c r="Q66" s="192">
        <f t="shared" si="1"/>
        <v>703984</v>
      </c>
      <c r="R66" s="214">
        <v>1</v>
      </c>
    </row>
    <row r="67" spans="1:18" ht="15.75" customHeight="1">
      <c r="A67" s="224"/>
      <c r="B67" s="218" t="s">
        <v>1952</v>
      </c>
      <c r="C67" s="187" t="s">
        <v>1130</v>
      </c>
      <c r="D67" s="183"/>
      <c r="E67" s="183"/>
      <c r="F67" s="183"/>
      <c r="G67" s="183"/>
      <c r="H67" s="183"/>
      <c r="I67" s="183"/>
      <c r="J67" s="183"/>
      <c r="K67" s="183"/>
      <c r="L67" s="183"/>
      <c r="M67" s="221">
        <f t="shared" si="0"/>
        <v>347352</v>
      </c>
      <c r="N67" s="226">
        <v>0</v>
      </c>
      <c r="O67" s="192">
        <f>+pivotSP!C48</f>
        <v>347352</v>
      </c>
      <c r="P67" s="192">
        <f>+pivotSP!D48</f>
        <v>273314</v>
      </c>
      <c r="Q67" s="192">
        <f t="shared" si="1"/>
        <v>74038</v>
      </c>
      <c r="R67" s="193">
        <f>+Q67/P67</f>
        <v>0.27088989221188814</v>
      </c>
    </row>
    <row r="68" spans="1:18" ht="15.75" customHeight="1">
      <c r="A68" s="224"/>
      <c r="B68" s="218" t="s">
        <v>2006</v>
      </c>
      <c r="C68" s="187" t="s">
        <v>1848</v>
      </c>
      <c r="D68" s="183"/>
      <c r="E68" s="183"/>
      <c r="F68" s="183"/>
      <c r="G68" s="183"/>
      <c r="H68" s="183"/>
      <c r="I68" s="183"/>
      <c r="J68" s="183"/>
      <c r="K68" s="183"/>
      <c r="L68" s="183"/>
      <c r="M68" s="221">
        <f t="shared" si="0"/>
        <v>0</v>
      </c>
      <c r="N68" s="226">
        <v>0</v>
      </c>
      <c r="O68" s="192"/>
      <c r="P68" s="192"/>
      <c r="Q68" s="192">
        <f t="shared" si="1"/>
        <v>0</v>
      </c>
      <c r="R68" s="214"/>
    </row>
    <row r="69" spans="1:18" ht="15.75" customHeight="1">
      <c r="A69" s="224"/>
      <c r="B69" s="218" t="s">
        <v>2007</v>
      </c>
      <c r="C69" s="187" t="s">
        <v>2008</v>
      </c>
      <c r="D69" s="183"/>
      <c r="E69" s="183"/>
      <c r="F69" s="183"/>
      <c r="G69" s="229"/>
      <c r="H69" s="183"/>
      <c r="I69" s="183"/>
      <c r="J69" s="183"/>
      <c r="K69" s="183"/>
      <c r="L69" s="183"/>
      <c r="M69" s="221">
        <f t="shared" si="0"/>
        <v>94731</v>
      </c>
      <c r="N69" s="230">
        <v>0</v>
      </c>
      <c r="O69" s="192">
        <f>+pivotSP!C54</f>
        <v>94731</v>
      </c>
      <c r="P69" s="192">
        <f>+pivotSP!D54</f>
        <v>128332</v>
      </c>
      <c r="Q69" s="192">
        <f t="shared" si="1"/>
        <v>-33601</v>
      </c>
      <c r="R69" s="214">
        <f>+Q69/P69</f>
        <v>-0.26182869432409689</v>
      </c>
    </row>
    <row r="70" spans="1:18" ht="15.75" customHeight="1">
      <c r="A70" s="224"/>
      <c r="B70" s="218" t="s">
        <v>2009</v>
      </c>
      <c r="C70" s="187" t="s">
        <v>1142</v>
      </c>
      <c r="D70" s="183"/>
      <c r="E70" s="183"/>
      <c r="F70" s="183"/>
      <c r="G70" s="229"/>
      <c r="H70" s="183"/>
      <c r="I70" s="183"/>
      <c r="J70" s="183"/>
      <c r="K70" s="183"/>
      <c r="L70" s="183"/>
      <c r="M70" s="231">
        <f t="shared" si="0"/>
        <v>1569852</v>
      </c>
      <c r="N70" s="232">
        <v>0</v>
      </c>
      <c r="O70" s="192">
        <f>+pivotSP!C55</f>
        <v>1569852</v>
      </c>
      <c r="P70" s="192">
        <f>+pivotSP!D55</f>
        <v>1549923</v>
      </c>
      <c r="Q70" s="192">
        <f t="shared" si="1"/>
        <v>19929</v>
      </c>
      <c r="R70" s="193">
        <f>+Q70/P70</f>
        <v>1.2858058109983528E-2</v>
      </c>
    </row>
    <row r="71" spans="1:18" ht="15.75" customHeight="1">
      <c r="A71" s="194"/>
      <c r="B71" s="183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233"/>
      <c r="N71" s="183"/>
      <c r="O71" s="213"/>
      <c r="P71" s="213"/>
      <c r="Q71" s="213"/>
      <c r="R71" s="200"/>
    </row>
    <row r="72" spans="1:18" ht="15.75" customHeight="1">
      <c r="A72" s="203" t="s">
        <v>1987</v>
      </c>
      <c r="B72" s="203"/>
      <c r="C72" s="204"/>
      <c r="D72" s="204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5">
        <f>SUM(O52:O56,O64:O70)</f>
        <v>11781438</v>
      </c>
      <c r="P72" s="205">
        <f>SUM(P52:P56,P64:P70)</f>
        <v>9719185</v>
      </c>
      <c r="Q72" s="205">
        <f>O72-P72</f>
        <v>2062253</v>
      </c>
      <c r="R72" s="206">
        <f>Q72/P72</f>
        <v>0.21218373762820647</v>
      </c>
    </row>
    <row r="73" spans="1:18" s="207" customFormat="1" ht="15.75" customHeight="1">
      <c r="A73" s="194"/>
      <c r="B73" s="183"/>
      <c r="C73" s="183"/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213"/>
      <c r="P73" s="213"/>
      <c r="Q73" s="213"/>
      <c r="R73" s="200"/>
    </row>
    <row r="74" spans="1:18" ht="15.75" customHeight="1">
      <c r="A74" s="186" t="s">
        <v>2010</v>
      </c>
      <c r="B74" s="187" t="s">
        <v>1858</v>
      </c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213"/>
      <c r="P74" s="213"/>
      <c r="Q74" s="213"/>
      <c r="R74" s="200"/>
    </row>
    <row r="75" spans="1:18" ht="15.75" customHeight="1">
      <c r="A75" s="194"/>
      <c r="B75" s="183"/>
      <c r="C75" s="183"/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213"/>
      <c r="P75" s="213"/>
      <c r="Q75" s="213"/>
      <c r="R75" s="200"/>
    </row>
    <row r="76" spans="1:18" ht="15.75" customHeight="1">
      <c r="A76" s="194"/>
      <c r="B76" s="218">
        <v>1</v>
      </c>
      <c r="C76" s="187" t="s">
        <v>1166</v>
      </c>
      <c r="D76" s="1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92">
        <f>+pivotSP!C56</f>
        <v>12030</v>
      </c>
      <c r="P76" s="192">
        <f>+pivotSP!D56</f>
        <v>3215</v>
      </c>
      <c r="Q76" s="192">
        <f>O76-P76</f>
        <v>8815</v>
      </c>
      <c r="R76" s="193">
        <f>+Q76/P76</f>
        <v>2.7418351477449456</v>
      </c>
    </row>
    <row r="77" spans="1:18" ht="15.75" customHeight="1">
      <c r="A77" s="194"/>
      <c r="B77" s="183"/>
      <c r="C77" s="195"/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196"/>
      <c r="P77" s="196"/>
      <c r="Q77" s="196"/>
      <c r="R77" s="200"/>
    </row>
    <row r="78" spans="1:18" ht="15.75" customHeight="1">
      <c r="A78" s="194"/>
      <c r="B78" s="218">
        <v>2</v>
      </c>
      <c r="C78" s="187" t="s">
        <v>1860</v>
      </c>
      <c r="D78" s="183"/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92">
        <f>+pivotSP!C57</f>
        <v>0</v>
      </c>
      <c r="P78" s="192">
        <f>+pivotSP!D57</f>
        <v>209906</v>
      </c>
      <c r="Q78" s="192">
        <f>O78-P78</f>
        <v>-209906</v>
      </c>
      <c r="R78" s="193">
        <f>+Q78/P78</f>
        <v>-1</v>
      </c>
    </row>
    <row r="79" spans="1:18" ht="15.75" customHeight="1">
      <c r="A79" s="194"/>
      <c r="B79" s="218"/>
      <c r="C79" s="187"/>
      <c r="D79" s="183"/>
      <c r="E79" s="183"/>
      <c r="F79" s="183"/>
      <c r="G79" s="183"/>
      <c r="H79" s="183"/>
      <c r="I79" s="183"/>
      <c r="J79" s="183"/>
      <c r="K79" s="183"/>
      <c r="L79" s="183"/>
      <c r="M79" s="183"/>
      <c r="N79" s="183"/>
      <c r="O79" s="213"/>
      <c r="P79" s="213"/>
      <c r="Q79" s="213"/>
      <c r="R79" s="200"/>
    </row>
    <row r="80" spans="1:18" ht="15.75" customHeight="1">
      <c r="A80" s="234" t="s">
        <v>2011</v>
      </c>
      <c r="B80" s="234"/>
      <c r="C80" s="235"/>
      <c r="D80" s="235"/>
      <c r="E80" s="235"/>
      <c r="F80" s="235"/>
      <c r="G80" s="235"/>
      <c r="H80" s="235"/>
      <c r="I80" s="235"/>
      <c r="J80" s="235"/>
      <c r="K80" s="235"/>
      <c r="L80" s="235"/>
      <c r="M80" s="235"/>
      <c r="N80" s="235"/>
      <c r="O80" s="205">
        <f>O76+O78</f>
        <v>12030</v>
      </c>
      <c r="P80" s="205">
        <f>P76+P78</f>
        <v>213121</v>
      </c>
      <c r="Q80" s="205">
        <f>O80-P80</f>
        <v>-201091</v>
      </c>
      <c r="R80" s="206">
        <f>+Q80/P80</f>
        <v>-0.94355319278719596</v>
      </c>
    </row>
    <row r="81" spans="1:18" ht="15.75" customHeight="1">
      <c r="A81" s="194"/>
      <c r="B81" s="183"/>
      <c r="C81" s="195"/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236"/>
      <c r="P81" s="236"/>
      <c r="Q81" s="236"/>
      <c r="R81" s="202"/>
    </row>
    <row r="82" spans="1:18" ht="15.75" customHeight="1">
      <c r="A82" s="237" t="s">
        <v>2012</v>
      </c>
      <c r="B82" s="238"/>
      <c r="C82" s="239"/>
      <c r="D82" s="239"/>
      <c r="E82" s="239"/>
      <c r="F82" s="239"/>
      <c r="G82" s="237"/>
      <c r="H82" s="240"/>
      <c r="I82" s="240"/>
      <c r="J82" s="240"/>
      <c r="K82" s="240"/>
      <c r="L82" s="240"/>
      <c r="M82" s="240"/>
      <c r="N82" s="240"/>
      <c r="O82" s="241">
        <f>O30+O40+O47+O72+O80</f>
        <v>18760247</v>
      </c>
      <c r="P82" s="241">
        <f>P30+P40+P47+P72+P80</f>
        <v>14650772</v>
      </c>
      <c r="Q82" s="241">
        <f>O82-P82</f>
        <v>4109475</v>
      </c>
      <c r="R82" s="242">
        <f>Q82/P82</f>
        <v>0.28049545785027574</v>
      </c>
    </row>
    <row r="83" spans="1:18" ht="15.75" customHeight="1">
      <c r="A83" s="194"/>
      <c r="B83" s="183"/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208"/>
      <c r="P83" s="208"/>
      <c r="Q83" s="208"/>
      <c r="R83" s="209"/>
    </row>
    <row r="84" spans="1:18" ht="15.75" customHeight="1">
      <c r="A84" s="186" t="s">
        <v>2013</v>
      </c>
      <c r="B84" s="187" t="s">
        <v>1561</v>
      </c>
      <c r="C84" s="183"/>
      <c r="D84" s="183"/>
      <c r="E84" s="183"/>
      <c r="F84" s="183"/>
      <c r="G84" s="183"/>
      <c r="H84" s="183"/>
      <c r="I84" s="183"/>
      <c r="J84" s="183"/>
      <c r="K84" s="183"/>
      <c r="L84" s="183"/>
      <c r="M84" s="183"/>
      <c r="N84" s="183"/>
      <c r="O84" s="213"/>
      <c r="P84" s="213"/>
      <c r="Q84" s="213"/>
      <c r="R84" s="200"/>
    </row>
    <row r="85" spans="1:18" ht="15.75" customHeight="1">
      <c r="A85" s="194"/>
      <c r="B85" s="183"/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83"/>
      <c r="O85" s="213"/>
      <c r="P85" s="213"/>
      <c r="Q85" s="213"/>
      <c r="R85" s="200"/>
    </row>
    <row r="86" spans="1:18" ht="15.75" customHeight="1">
      <c r="A86" s="194"/>
      <c r="B86" s="175" t="s">
        <v>1940</v>
      </c>
      <c r="C86" s="187" t="s">
        <v>1861</v>
      </c>
      <c r="D86" s="183"/>
      <c r="E86" s="183"/>
      <c r="F86" s="183"/>
      <c r="G86" s="183"/>
      <c r="H86" s="183"/>
      <c r="I86" s="183"/>
      <c r="J86" s="183"/>
      <c r="K86" s="183"/>
      <c r="L86" s="183"/>
      <c r="M86" s="183"/>
      <c r="N86" s="183"/>
      <c r="O86" s="192">
        <v>0</v>
      </c>
      <c r="P86" s="192">
        <v>0</v>
      </c>
      <c r="Q86" s="192">
        <f>O86-P86</f>
        <v>0</v>
      </c>
      <c r="R86" s="214"/>
    </row>
    <row r="87" spans="1:18" ht="15.75" customHeight="1">
      <c r="A87" s="194"/>
      <c r="B87" s="175" t="s">
        <v>1941</v>
      </c>
      <c r="C87" s="187" t="s">
        <v>1862</v>
      </c>
      <c r="D87" s="183"/>
      <c r="E87" s="183"/>
      <c r="F87" s="183"/>
      <c r="G87" s="183"/>
      <c r="H87" s="183"/>
      <c r="I87" s="183"/>
      <c r="J87" s="183"/>
      <c r="K87" s="183"/>
      <c r="L87" s="183"/>
      <c r="M87" s="183"/>
      <c r="N87" s="183"/>
      <c r="O87" s="196">
        <v>0</v>
      </c>
      <c r="P87" s="196">
        <v>0</v>
      </c>
      <c r="Q87" s="196"/>
      <c r="R87" s="214"/>
    </row>
    <row r="88" spans="1:18" ht="15.75" customHeight="1">
      <c r="A88" s="194"/>
      <c r="B88" s="175" t="s">
        <v>1942</v>
      </c>
      <c r="C88" s="187" t="s">
        <v>1863</v>
      </c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92">
        <v>0</v>
      </c>
      <c r="P88" s="192">
        <v>0</v>
      </c>
      <c r="Q88" s="192">
        <f>O88-P88</f>
        <v>0</v>
      </c>
      <c r="R88" s="214"/>
    </row>
    <row r="89" spans="1:18" ht="15.75" customHeight="1">
      <c r="A89" s="194"/>
      <c r="B89" s="175" t="s">
        <v>1943</v>
      </c>
      <c r="C89" s="187" t="s">
        <v>1864</v>
      </c>
      <c r="D89" s="183"/>
      <c r="E89" s="183"/>
      <c r="F89" s="183"/>
      <c r="G89" s="183"/>
      <c r="H89" s="183"/>
      <c r="I89" s="183"/>
      <c r="J89" s="183"/>
      <c r="K89" s="183"/>
      <c r="L89" s="183"/>
      <c r="M89" s="183"/>
      <c r="N89" s="183"/>
      <c r="O89" s="192">
        <v>0</v>
      </c>
      <c r="P89" s="192">
        <v>0</v>
      </c>
      <c r="Q89" s="192">
        <f>O89-P89</f>
        <v>0</v>
      </c>
      <c r="R89" s="214"/>
    </row>
    <row r="90" spans="1:18" ht="15.75" customHeight="1">
      <c r="A90" s="243"/>
      <c r="B90" s="244"/>
      <c r="C90" s="244"/>
      <c r="D90" s="244"/>
      <c r="E90" s="244"/>
      <c r="F90" s="244"/>
      <c r="G90" s="244"/>
      <c r="H90" s="244"/>
      <c r="I90" s="244"/>
      <c r="J90" s="244"/>
      <c r="K90" s="244"/>
      <c r="L90" s="244"/>
      <c r="M90" s="244"/>
      <c r="N90" s="244"/>
      <c r="O90" s="213"/>
      <c r="P90" s="213"/>
      <c r="Q90" s="213"/>
      <c r="R90" s="200"/>
    </row>
    <row r="91" spans="1:18" ht="15.75" customHeight="1">
      <c r="A91" s="234" t="s">
        <v>2014</v>
      </c>
      <c r="B91" s="234"/>
      <c r="C91" s="235"/>
      <c r="D91" s="235"/>
      <c r="E91" s="235"/>
      <c r="F91" s="235"/>
      <c r="G91" s="235"/>
      <c r="H91" s="235"/>
      <c r="I91" s="235"/>
      <c r="J91" s="235"/>
      <c r="K91" s="235"/>
      <c r="L91" s="235"/>
      <c r="M91" s="235"/>
      <c r="N91" s="235"/>
      <c r="O91" s="205">
        <f>SUM(O86:O89)</f>
        <v>0</v>
      </c>
      <c r="P91" s="205">
        <v>0</v>
      </c>
      <c r="Q91" s="205">
        <f>O91-P91</f>
        <v>0</v>
      </c>
      <c r="R91" s="206"/>
    </row>
    <row r="92" spans="1:18" ht="15.75" customHeight="1">
      <c r="O92" s="245">
        <f>O91-'SP ATTIVO'!O114</f>
        <v>0</v>
      </c>
      <c r="P92" s="245">
        <f>P91-'SP ATTIVO'!P114</f>
        <v>0</v>
      </c>
      <c r="Q92" s="246"/>
      <c r="R92" s="246"/>
    </row>
    <row r="93" spans="1:18">
      <c r="M93" s="247"/>
      <c r="N93" s="247"/>
      <c r="O93" s="248">
        <f>O82-'SP ATTIVO'!O105</f>
        <v>0</v>
      </c>
      <c r="P93" s="245">
        <f>P82-'SP ATTIVO'!P105</f>
        <v>0</v>
      </c>
      <c r="Q93" s="246"/>
      <c r="R93" s="246"/>
    </row>
    <row r="94" spans="1:18">
      <c r="O94" s="249"/>
      <c r="P94" s="249"/>
      <c r="Q94" s="250"/>
      <c r="R94" s="251"/>
    </row>
    <row r="95" spans="1:18">
      <c r="O95" s="250"/>
      <c r="P95" s="250"/>
      <c r="Q95" s="250"/>
      <c r="R95" s="251"/>
    </row>
    <row r="96" spans="1:18">
      <c r="O96" s="250"/>
      <c r="P96" s="250"/>
      <c r="Q96" s="250"/>
      <c r="R96" s="251"/>
    </row>
    <row r="97" spans="15:18">
      <c r="O97" s="250"/>
      <c r="P97" s="250"/>
      <c r="Q97" s="250"/>
      <c r="R97" s="251"/>
    </row>
    <row r="98" spans="15:18">
      <c r="O98" s="250"/>
      <c r="P98" s="250"/>
      <c r="Q98" s="250"/>
      <c r="R98" s="251"/>
    </row>
    <row r="99" spans="15:18">
      <c r="O99" s="250"/>
      <c r="P99" s="250"/>
      <c r="Q99" s="250"/>
      <c r="R99" s="251"/>
    </row>
    <row r="100" spans="15:18">
      <c r="O100" s="250"/>
      <c r="P100" s="250"/>
      <c r="Q100" s="250"/>
      <c r="R100" s="251"/>
    </row>
    <row r="101" spans="15:18">
      <c r="O101" s="250"/>
      <c r="P101" s="250"/>
      <c r="Q101" s="250"/>
      <c r="R101" s="251"/>
    </row>
    <row r="102" spans="15:18">
      <c r="O102" s="250"/>
      <c r="P102" s="250"/>
      <c r="Q102" s="250"/>
      <c r="R102" s="251"/>
    </row>
    <row r="103" spans="15:18">
      <c r="O103" s="250"/>
      <c r="P103" s="250"/>
      <c r="Q103" s="250"/>
      <c r="R103" s="251"/>
    </row>
    <row r="104" spans="15:18">
      <c r="O104" s="174"/>
      <c r="P104" s="250"/>
      <c r="Q104" s="250"/>
      <c r="R104" s="250"/>
    </row>
    <row r="105" spans="15:18">
      <c r="O105" s="174"/>
      <c r="P105" s="250"/>
      <c r="Q105" s="250"/>
      <c r="R105" s="250"/>
    </row>
    <row r="106" spans="15:18">
      <c r="O106" s="174"/>
      <c r="P106" s="250"/>
      <c r="Q106" s="250"/>
      <c r="R106" s="250"/>
    </row>
    <row r="107" spans="15:18">
      <c r="O107" s="174"/>
      <c r="P107" s="250"/>
      <c r="Q107" s="250"/>
      <c r="R107" s="250"/>
    </row>
    <row r="108" spans="15:18">
      <c r="O108" s="174"/>
      <c r="P108" s="250"/>
      <c r="Q108" s="250"/>
      <c r="R108" s="250"/>
    </row>
    <row r="109" spans="15:18">
      <c r="O109" s="174"/>
      <c r="P109" s="250"/>
      <c r="Q109" s="250"/>
      <c r="R109" s="250"/>
    </row>
    <row r="110" spans="15:18">
      <c r="O110" s="174"/>
      <c r="P110" s="250"/>
      <c r="Q110" s="250"/>
      <c r="R110" s="250"/>
    </row>
    <row r="111" spans="15:18">
      <c r="O111" s="174"/>
      <c r="P111" s="250"/>
      <c r="Q111" s="250"/>
      <c r="R111" s="250"/>
    </row>
    <row r="112" spans="15:18">
      <c r="O112" s="174"/>
      <c r="P112" s="250"/>
      <c r="Q112" s="250"/>
      <c r="R112" s="250"/>
    </row>
    <row r="113" spans="16:18">
      <c r="P113" s="250"/>
      <c r="Q113" s="250"/>
      <c r="R113" s="250"/>
    </row>
    <row r="114" spans="16:18">
      <c r="P114" s="250"/>
      <c r="Q114" s="250"/>
      <c r="R114" s="250"/>
    </row>
    <row r="115" spans="16:18">
      <c r="P115" s="250"/>
      <c r="Q115" s="250"/>
      <c r="R115" s="250"/>
    </row>
    <row r="116" spans="16:18">
      <c r="P116" s="250"/>
      <c r="Q116" s="250"/>
      <c r="R116" s="250"/>
    </row>
    <row r="117" spans="16:18">
      <c r="P117" s="250"/>
      <c r="Q117" s="250"/>
      <c r="R117" s="250"/>
    </row>
    <row r="118" spans="16:18">
      <c r="P118" s="250"/>
      <c r="Q118" s="250"/>
      <c r="R118" s="250"/>
    </row>
    <row r="119" spans="16:18">
      <c r="P119" s="250"/>
      <c r="Q119" s="250"/>
      <c r="R119" s="250"/>
    </row>
    <row r="120" spans="16:18">
      <c r="P120" s="250"/>
      <c r="Q120" s="250"/>
      <c r="R120" s="250"/>
    </row>
    <row r="121" spans="16:18">
      <c r="P121" s="250"/>
      <c r="Q121" s="250"/>
      <c r="R121" s="250"/>
    </row>
    <row r="122" spans="16:18">
      <c r="P122" s="250"/>
      <c r="Q122" s="250"/>
      <c r="R122" s="250"/>
    </row>
    <row r="123" spans="16:18">
      <c r="P123" s="250"/>
      <c r="Q123" s="250"/>
      <c r="R123" s="250"/>
    </row>
    <row r="124" spans="16:18">
      <c r="P124" s="250"/>
      <c r="Q124" s="250"/>
      <c r="R124" s="250"/>
    </row>
    <row r="125" spans="16:18">
      <c r="P125" s="250"/>
      <c r="Q125" s="250"/>
      <c r="R125" s="250"/>
    </row>
    <row r="126" spans="16:18">
      <c r="P126" s="250"/>
      <c r="Q126" s="250"/>
      <c r="R126" s="250"/>
    </row>
    <row r="127" spans="16:18">
      <c r="P127" s="250"/>
      <c r="Q127" s="250"/>
      <c r="R127" s="250"/>
    </row>
    <row r="128" spans="16:18">
      <c r="P128" s="250"/>
      <c r="Q128" s="250"/>
      <c r="R128" s="250"/>
    </row>
    <row r="129" spans="15:18">
      <c r="O129" s="174"/>
      <c r="P129" s="250"/>
      <c r="Q129" s="250"/>
      <c r="R129" s="250"/>
    </row>
    <row r="130" spans="15:18">
      <c r="O130" s="174"/>
      <c r="P130" s="250"/>
      <c r="Q130" s="250"/>
      <c r="R130" s="250"/>
    </row>
    <row r="131" spans="15:18">
      <c r="O131" s="174"/>
      <c r="P131" s="250"/>
      <c r="Q131" s="250"/>
      <c r="R131" s="250"/>
    </row>
    <row r="132" spans="15:18">
      <c r="O132" s="174"/>
      <c r="P132" s="250"/>
      <c r="Q132" s="250"/>
      <c r="R132" s="250"/>
    </row>
    <row r="133" spans="15:18">
      <c r="O133" s="174"/>
      <c r="P133" s="250"/>
      <c r="Q133" s="250"/>
      <c r="R133" s="250"/>
    </row>
    <row r="134" spans="15:18">
      <c r="O134" s="174"/>
      <c r="P134" s="250"/>
      <c r="Q134" s="250"/>
      <c r="R134" s="250"/>
    </row>
    <row r="135" spans="15:18">
      <c r="O135" s="250"/>
      <c r="P135" s="250"/>
      <c r="Q135" s="250"/>
      <c r="R135" s="251"/>
    </row>
    <row r="136" spans="15:18">
      <c r="O136" s="250"/>
      <c r="P136" s="250"/>
      <c r="Q136" s="250"/>
      <c r="R136" s="251"/>
    </row>
    <row r="137" spans="15:18">
      <c r="O137" s="250"/>
      <c r="P137" s="250"/>
      <c r="Q137" s="250"/>
      <c r="R137" s="251"/>
    </row>
    <row r="138" spans="15:18">
      <c r="O138" s="250"/>
      <c r="P138" s="250"/>
      <c r="Q138" s="250"/>
      <c r="R138" s="251"/>
    </row>
    <row r="139" spans="15:18">
      <c r="O139" s="250"/>
      <c r="P139" s="250"/>
      <c r="Q139" s="250"/>
      <c r="R139" s="251"/>
    </row>
    <row r="140" spans="15:18">
      <c r="O140" s="250"/>
      <c r="P140" s="250"/>
      <c r="Q140" s="250"/>
      <c r="R140" s="251"/>
    </row>
    <row r="141" spans="15:18">
      <c r="O141" s="250"/>
      <c r="P141" s="250"/>
      <c r="Q141" s="250"/>
      <c r="R141" s="251"/>
    </row>
    <row r="142" spans="15:18">
      <c r="O142" s="250"/>
      <c r="P142" s="250"/>
      <c r="Q142" s="250"/>
      <c r="R142" s="251"/>
    </row>
    <row r="143" spans="15:18">
      <c r="O143" s="250"/>
      <c r="P143" s="250"/>
      <c r="Q143" s="250"/>
      <c r="R143" s="251"/>
    </row>
    <row r="144" spans="15:18">
      <c r="O144" s="250"/>
      <c r="P144" s="250"/>
      <c r="Q144" s="250"/>
      <c r="R144" s="251"/>
    </row>
    <row r="145" spans="15:18">
      <c r="O145" s="250"/>
      <c r="P145" s="250"/>
      <c r="Q145" s="250"/>
      <c r="R145" s="251"/>
    </row>
    <row r="146" spans="15:18">
      <c r="O146" s="250"/>
      <c r="P146" s="250"/>
      <c r="Q146" s="250"/>
      <c r="R146" s="251"/>
    </row>
    <row r="147" spans="15:18">
      <c r="O147" s="250"/>
      <c r="P147" s="250"/>
      <c r="Q147" s="250"/>
      <c r="R147" s="251"/>
    </row>
    <row r="148" spans="15:18">
      <c r="O148" s="250"/>
      <c r="P148" s="250"/>
      <c r="Q148" s="250"/>
      <c r="R148" s="251"/>
    </row>
    <row r="149" spans="15:18">
      <c r="O149" s="250"/>
      <c r="P149" s="250"/>
      <c r="Q149" s="250"/>
      <c r="R149" s="251"/>
    </row>
    <row r="150" spans="15:18">
      <c r="O150" s="250"/>
      <c r="P150" s="250"/>
      <c r="Q150" s="250"/>
      <c r="R150" s="251"/>
    </row>
    <row r="151" spans="15:18">
      <c r="O151" s="250"/>
      <c r="P151" s="250"/>
      <c r="Q151" s="250"/>
      <c r="R151" s="251"/>
    </row>
    <row r="152" spans="15:18">
      <c r="O152" s="250"/>
      <c r="P152" s="250"/>
      <c r="Q152" s="250"/>
      <c r="R152" s="251"/>
    </row>
    <row r="153" spans="15:18">
      <c r="O153" s="250"/>
      <c r="P153" s="250"/>
      <c r="Q153" s="250"/>
      <c r="R153" s="251"/>
    </row>
    <row r="154" spans="15:18">
      <c r="O154" s="250"/>
      <c r="P154" s="250"/>
      <c r="Q154" s="250"/>
      <c r="R154" s="251"/>
    </row>
    <row r="155" spans="15:18">
      <c r="O155" s="250"/>
      <c r="P155" s="250"/>
      <c r="Q155" s="250"/>
      <c r="R155" s="251"/>
    </row>
    <row r="156" spans="15:18">
      <c r="O156" s="250"/>
      <c r="P156" s="250"/>
      <c r="Q156" s="250"/>
      <c r="R156" s="251"/>
    </row>
    <row r="157" spans="15:18">
      <c r="O157" s="250"/>
      <c r="P157" s="250"/>
      <c r="Q157" s="250"/>
      <c r="R157" s="251"/>
    </row>
    <row r="158" spans="15:18">
      <c r="O158" s="250"/>
      <c r="P158" s="250"/>
      <c r="Q158" s="250"/>
      <c r="R158" s="251"/>
    </row>
    <row r="159" spans="15:18">
      <c r="O159" s="250"/>
      <c r="P159" s="250"/>
      <c r="Q159" s="250"/>
      <c r="R159" s="251"/>
    </row>
    <row r="160" spans="15:18">
      <c r="O160" s="250"/>
      <c r="P160" s="250"/>
      <c r="Q160" s="250"/>
      <c r="R160" s="251"/>
    </row>
    <row r="161" spans="15:18">
      <c r="O161" s="250"/>
      <c r="P161" s="250"/>
      <c r="Q161" s="250"/>
      <c r="R161" s="251"/>
    </row>
    <row r="162" spans="15:18">
      <c r="O162" s="250"/>
      <c r="P162" s="250"/>
      <c r="Q162" s="250"/>
      <c r="R162" s="251"/>
    </row>
    <row r="163" spans="15:18">
      <c r="O163" s="250"/>
      <c r="P163" s="250"/>
      <c r="Q163" s="250"/>
      <c r="R163" s="251"/>
    </row>
    <row r="164" spans="15:18">
      <c r="O164" s="250"/>
      <c r="P164" s="250"/>
      <c r="Q164" s="250"/>
      <c r="R164" s="251"/>
    </row>
    <row r="165" spans="15:18">
      <c r="O165" s="250"/>
      <c r="P165" s="250"/>
      <c r="Q165" s="250"/>
      <c r="R165" s="251"/>
    </row>
    <row r="166" spans="15:18">
      <c r="O166" s="250"/>
      <c r="P166" s="250"/>
      <c r="Q166" s="250"/>
      <c r="R166" s="251"/>
    </row>
    <row r="167" spans="15:18">
      <c r="O167" s="250"/>
      <c r="P167" s="250"/>
      <c r="Q167" s="250"/>
      <c r="R167" s="251"/>
    </row>
    <row r="168" spans="15:18">
      <c r="O168" s="250"/>
      <c r="P168" s="250"/>
      <c r="Q168" s="250"/>
      <c r="R168" s="251"/>
    </row>
    <row r="169" spans="15:18">
      <c r="O169" s="250"/>
      <c r="P169" s="250"/>
      <c r="Q169" s="250"/>
      <c r="R169" s="251"/>
    </row>
    <row r="170" spans="15:18">
      <c r="O170" s="250"/>
      <c r="P170" s="250"/>
      <c r="Q170" s="250"/>
      <c r="R170" s="251"/>
    </row>
    <row r="171" spans="15:18">
      <c r="O171" s="250"/>
      <c r="P171" s="250"/>
      <c r="Q171" s="250"/>
      <c r="R171" s="251"/>
    </row>
    <row r="172" spans="15:18">
      <c r="O172" s="250"/>
      <c r="P172" s="250"/>
      <c r="Q172" s="250"/>
      <c r="R172" s="251"/>
    </row>
    <row r="173" spans="15:18">
      <c r="O173" s="250"/>
      <c r="P173" s="250"/>
      <c r="Q173" s="250"/>
      <c r="R173" s="251"/>
    </row>
    <row r="174" spans="15:18">
      <c r="O174" s="250"/>
      <c r="P174" s="250"/>
      <c r="Q174" s="250"/>
      <c r="R174" s="251"/>
    </row>
    <row r="175" spans="15:18">
      <c r="O175" s="250"/>
      <c r="P175" s="250"/>
      <c r="Q175" s="250"/>
      <c r="R175" s="251"/>
    </row>
    <row r="176" spans="15:18">
      <c r="O176" s="250"/>
      <c r="P176" s="250"/>
      <c r="Q176" s="250"/>
      <c r="R176" s="251"/>
    </row>
    <row r="177" spans="15:18">
      <c r="O177" s="250"/>
      <c r="P177" s="250"/>
      <c r="Q177" s="250"/>
      <c r="R177" s="251"/>
    </row>
    <row r="178" spans="15:18">
      <c r="O178" s="250"/>
      <c r="P178" s="250"/>
      <c r="Q178" s="250"/>
      <c r="R178" s="251"/>
    </row>
    <row r="179" spans="15:18">
      <c r="O179" s="250"/>
      <c r="P179" s="250"/>
      <c r="Q179" s="250"/>
      <c r="R179" s="251"/>
    </row>
    <row r="180" spans="15:18">
      <c r="O180" s="250"/>
      <c r="P180" s="250"/>
      <c r="Q180" s="250"/>
      <c r="R180" s="251"/>
    </row>
    <row r="181" spans="15:18">
      <c r="O181" s="250"/>
      <c r="P181" s="250"/>
      <c r="Q181" s="250"/>
      <c r="R181" s="251"/>
    </row>
    <row r="182" spans="15:18">
      <c r="O182" s="250"/>
      <c r="P182" s="250"/>
      <c r="Q182" s="250"/>
      <c r="R182" s="251"/>
    </row>
    <row r="183" spans="15:18">
      <c r="O183" s="250"/>
      <c r="P183" s="250"/>
      <c r="Q183" s="250"/>
      <c r="R183" s="251"/>
    </row>
    <row r="184" spans="15:18">
      <c r="O184" s="250"/>
      <c r="P184" s="250"/>
      <c r="Q184" s="250"/>
      <c r="R184" s="251"/>
    </row>
    <row r="185" spans="15:18">
      <c r="O185" s="250"/>
      <c r="P185" s="250"/>
      <c r="Q185" s="250"/>
      <c r="R185" s="251"/>
    </row>
    <row r="186" spans="15:18">
      <c r="O186" s="250"/>
      <c r="P186" s="250"/>
      <c r="Q186" s="250"/>
      <c r="R186" s="251"/>
    </row>
    <row r="187" spans="15:18">
      <c r="O187" s="250"/>
      <c r="P187" s="250"/>
      <c r="Q187" s="250"/>
      <c r="R187" s="251"/>
    </row>
    <row r="188" spans="15:18">
      <c r="O188" s="250"/>
      <c r="P188" s="250"/>
      <c r="Q188" s="250"/>
      <c r="R188" s="251"/>
    </row>
    <row r="189" spans="15:18">
      <c r="O189" s="250"/>
      <c r="P189" s="250"/>
      <c r="Q189" s="250"/>
      <c r="R189" s="251"/>
    </row>
    <row r="190" spans="15:18">
      <c r="O190" s="250"/>
      <c r="P190" s="250"/>
      <c r="Q190" s="250"/>
      <c r="R190" s="251"/>
    </row>
    <row r="191" spans="15:18">
      <c r="O191" s="250"/>
      <c r="P191" s="250"/>
      <c r="Q191" s="250"/>
      <c r="R191" s="251"/>
    </row>
    <row r="192" spans="15:18">
      <c r="O192" s="250"/>
      <c r="P192" s="250"/>
      <c r="Q192" s="250"/>
      <c r="R192" s="251"/>
    </row>
    <row r="193" spans="15:18">
      <c r="O193" s="250"/>
      <c r="P193" s="250"/>
      <c r="Q193" s="250"/>
      <c r="R193" s="251"/>
    </row>
    <row r="194" spans="15:18">
      <c r="O194" s="250"/>
      <c r="P194" s="250"/>
      <c r="Q194" s="250"/>
      <c r="R194" s="251"/>
    </row>
    <row r="195" spans="15:18">
      <c r="O195" s="250"/>
      <c r="P195" s="250"/>
      <c r="Q195" s="250"/>
      <c r="R195" s="251"/>
    </row>
    <row r="196" spans="15:18">
      <c r="O196" s="250"/>
      <c r="P196" s="250"/>
      <c r="Q196" s="250"/>
      <c r="R196" s="251"/>
    </row>
    <row r="197" spans="15:18">
      <c r="O197" s="250"/>
      <c r="P197" s="250"/>
      <c r="Q197" s="250"/>
      <c r="R197" s="251"/>
    </row>
    <row r="198" spans="15:18">
      <c r="O198" s="250"/>
      <c r="P198" s="250"/>
      <c r="Q198" s="250"/>
      <c r="R198" s="251"/>
    </row>
    <row r="199" spans="15:18">
      <c r="O199" s="250"/>
      <c r="P199" s="250"/>
      <c r="Q199" s="250"/>
      <c r="R199" s="251"/>
    </row>
    <row r="200" spans="15:18">
      <c r="O200" s="250"/>
      <c r="P200" s="250"/>
      <c r="Q200" s="250"/>
      <c r="R200" s="251"/>
    </row>
    <row r="201" spans="15:18">
      <c r="O201" s="250"/>
      <c r="P201" s="250"/>
      <c r="Q201" s="250"/>
      <c r="R201" s="251"/>
    </row>
    <row r="202" spans="15:18">
      <c r="O202" s="250"/>
      <c r="P202" s="250"/>
      <c r="Q202" s="250"/>
      <c r="R202" s="251"/>
    </row>
    <row r="203" spans="15:18">
      <c r="O203" s="250"/>
      <c r="P203" s="250"/>
      <c r="Q203" s="250"/>
      <c r="R203" s="251"/>
    </row>
    <row r="204" spans="15:18">
      <c r="O204" s="250"/>
      <c r="P204" s="250"/>
      <c r="Q204" s="250"/>
      <c r="R204" s="251"/>
    </row>
    <row r="205" spans="15:18">
      <c r="O205" s="250"/>
      <c r="P205" s="250"/>
      <c r="Q205" s="250"/>
      <c r="R205" s="251"/>
    </row>
    <row r="206" spans="15:18">
      <c r="R206" s="251"/>
    </row>
    <row r="207" spans="15:18">
      <c r="R207" s="251"/>
    </row>
    <row r="208" spans="15:18">
      <c r="R208" s="251"/>
    </row>
    <row r="209" spans="18:18">
      <c r="R209" s="251"/>
    </row>
    <row r="210" spans="18:18">
      <c r="R210" s="251"/>
    </row>
  </sheetData>
  <mergeCells count="7">
    <mergeCell ref="A1:P1"/>
    <mergeCell ref="Q1:R1"/>
    <mergeCell ref="A3:N3"/>
    <mergeCell ref="O3:O4"/>
    <mergeCell ref="P3:P4"/>
    <mergeCell ref="Q3:R3"/>
    <mergeCell ref="A4:N4"/>
  </mergeCells>
  <phoneticPr fontId="18" type="noConversion"/>
  <printOptions horizontalCentered="1"/>
  <pageMargins left="0" right="0" top="0" bottom="0.47013888888888888" header="0.51180555555555551" footer="0.2298611111111111"/>
  <pageSetup paperSize="9" scale="75" firstPageNumber="4" orientation="landscape" useFirstPageNumber="1" r:id="rId1"/>
  <headerFooter alignWithMargins="0">
    <oddFooter>&amp;LStato Patrimoniale - Bilancio 2017 - Società della Salute Colline Metallifere&amp;R&amp;P</oddFooter>
  </headerFooter>
  <rowBreaks count="2" manualBreakCount="2">
    <brk id="40" max="16383" man="1"/>
    <brk id="8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F200"/>
  <sheetViews>
    <sheetView workbookViewId="0">
      <pane ySplit="1" topLeftCell="A2" activePane="bottomLeft" state="frozen"/>
      <selection activeCell="C31" sqref="C31:J31"/>
      <selection pane="bottomLeft" activeCell="C31" sqref="C31:J31"/>
    </sheetView>
  </sheetViews>
  <sheetFormatPr defaultRowHeight="12.75"/>
  <cols>
    <col min="1" max="1" width="9.28515625" bestFit="1" customWidth="1"/>
    <col min="2" max="2" width="69.7109375" bestFit="1" customWidth="1"/>
    <col min="3" max="3" width="12" style="5" bestFit="1" customWidth="1"/>
    <col min="4" max="4" width="12.85546875" style="5" bestFit="1" customWidth="1"/>
    <col min="5" max="5" width="11.7109375" style="5" bestFit="1" customWidth="1"/>
    <col min="6" max="6" width="12.7109375" style="5" bestFit="1" customWidth="1"/>
  </cols>
  <sheetData>
    <row r="1" spans="1:6">
      <c r="A1" s="1" t="s">
        <v>1752</v>
      </c>
      <c r="B1" s="1" t="s">
        <v>3352</v>
      </c>
      <c r="C1" s="2" t="s">
        <v>1753</v>
      </c>
      <c r="D1" s="2" t="s">
        <v>1754</v>
      </c>
      <c r="E1" s="2" t="s">
        <v>2072</v>
      </c>
      <c r="F1" s="2" t="s">
        <v>2073</v>
      </c>
    </row>
    <row r="2" spans="1:6">
      <c r="A2" s="1">
        <v>71100000</v>
      </c>
      <c r="B2" s="1" t="s">
        <v>1170</v>
      </c>
      <c r="C2" s="2">
        <v>0</v>
      </c>
      <c r="D2" s="2">
        <v>2651363</v>
      </c>
      <c r="E2" s="2"/>
      <c r="F2" s="2">
        <f>+D2-C2</f>
        <v>2651363</v>
      </c>
    </row>
    <row r="3" spans="1:6">
      <c r="A3" s="1">
        <v>71100001</v>
      </c>
      <c r="B3" s="1" t="s">
        <v>1171</v>
      </c>
      <c r="C3" s="2">
        <v>0</v>
      </c>
      <c r="D3" s="2">
        <v>1583786.37</v>
      </c>
      <c r="E3" s="2"/>
      <c r="F3" s="2">
        <f t="shared" ref="F3:F62" si="0">+D3-C3</f>
        <v>1583786.37</v>
      </c>
    </row>
    <row r="4" spans="1:6">
      <c r="A4" s="1">
        <v>71200000</v>
      </c>
      <c r="B4" s="1" t="s">
        <v>1172</v>
      </c>
      <c r="C4" s="2">
        <v>0</v>
      </c>
      <c r="D4" s="2">
        <v>175463.24</v>
      </c>
      <c r="E4" s="2"/>
      <c r="F4" s="2">
        <f t="shared" si="0"/>
        <v>175463.24</v>
      </c>
    </row>
    <row r="5" spans="1:6">
      <c r="A5" s="1">
        <v>71200001</v>
      </c>
      <c r="B5" s="1" t="s">
        <v>1173</v>
      </c>
      <c r="C5" s="2">
        <v>0</v>
      </c>
      <c r="D5" s="2">
        <v>805343.74</v>
      </c>
      <c r="E5" s="2"/>
      <c r="F5" s="2">
        <f t="shared" si="0"/>
        <v>805343.74</v>
      </c>
    </row>
    <row r="6" spans="1:6">
      <c r="A6" s="1">
        <v>71200002</v>
      </c>
      <c r="B6" s="1" t="s">
        <v>1176</v>
      </c>
      <c r="C6" s="2">
        <v>0</v>
      </c>
      <c r="D6" s="2">
        <v>877500</v>
      </c>
      <c r="E6" s="2"/>
      <c r="F6" s="2">
        <f t="shared" si="0"/>
        <v>877500</v>
      </c>
    </row>
    <row r="7" spans="1:6">
      <c r="A7" s="1">
        <v>71200003</v>
      </c>
      <c r="B7" s="1" t="s">
        <v>1177</v>
      </c>
      <c r="C7" s="2">
        <v>0</v>
      </c>
      <c r="D7" s="2">
        <v>1672370.17</v>
      </c>
      <c r="E7" s="2"/>
      <c r="F7" s="2">
        <f t="shared" si="0"/>
        <v>1672370.17</v>
      </c>
    </row>
    <row r="8" spans="1:6">
      <c r="A8" s="1">
        <v>71202000</v>
      </c>
      <c r="B8" s="1" t="s">
        <v>1180</v>
      </c>
      <c r="C8" s="2">
        <v>0</v>
      </c>
      <c r="D8" s="2">
        <v>717604</v>
      </c>
      <c r="E8" s="2"/>
      <c r="F8" s="2">
        <f t="shared" si="0"/>
        <v>717604</v>
      </c>
    </row>
    <row r="9" spans="1:6">
      <c r="A9" s="1">
        <v>71202001</v>
      </c>
      <c r="B9" s="1" t="s">
        <v>1181</v>
      </c>
      <c r="C9" s="2">
        <v>0</v>
      </c>
      <c r="D9" s="2">
        <v>293422.5</v>
      </c>
      <c r="E9" s="2"/>
      <c r="F9" s="2">
        <f t="shared" si="0"/>
        <v>293422.5</v>
      </c>
    </row>
    <row r="10" spans="1:6">
      <c r="A10" s="1">
        <v>71202002</v>
      </c>
      <c r="B10" s="1" t="s">
        <v>1182</v>
      </c>
      <c r="C10" s="2">
        <v>0</v>
      </c>
      <c r="D10" s="2">
        <v>281302</v>
      </c>
      <c r="E10" s="2"/>
      <c r="F10" s="2">
        <f t="shared" si="0"/>
        <v>281302</v>
      </c>
    </row>
    <row r="11" spans="1:6">
      <c r="A11" s="1">
        <v>71202003</v>
      </c>
      <c r="B11" s="1" t="s">
        <v>1183</v>
      </c>
      <c r="C11" s="2">
        <v>0</v>
      </c>
      <c r="D11" s="2">
        <v>44086</v>
      </c>
      <c r="E11" s="2"/>
      <c r="F11" s="2">
        <f t="shared" si="0"/>
        <v>44086</v>
      </c>
    </row>
    <row r="12" spans="1:6">
      <c r="A12" s="1">
        <v>71202004</v>
      </c>
      <c r="B12" s="1" t="s">
        <v>1184</v>
      </c>
      <c r="C12" s="2">
        <v>0</v>
      </c>
      <c r="D12" s="2">
        <v>40606.5</v>
      </c>
      <c r="E12" s="2"/>
      <c r="F12" s="2">
        <f t="shared" si="0"/>
        <v>40606.5</v>
      </c>
    </row>
    <row r="13" spans="1:6">
      <c r="A13" s="1">
        <v>71202005</v>
      </c>
      <c r="B13" s="1" t="s">
        <v>1185</v>
      </c>
      <c r="C13" s="2">
        <v>0</v>
      </c>
      <c r="D13" s="2">
        <v>137060</v>
      </c>
      <c r="E13" s="2"/>
      <c r="F13" s="2">
        <f t="shared" si="0"/>
        <v>137060</v>
      </c>
    </row>
    <row r="14" spans="1:6">
      <c r="A14" s="1">
        <v>71202006</v>
      </c>
      <c r="B14" s="1" t="s">
        <v>1186</v>
      </c>
      <c r="C14" s="2">
        <v>0</v>
      </c>
      <c r="D14" s="2">
        <v>132649</v>
      </c>
      <c r="E14" s="2"/>
      <c r="F14" s="2">
        <f t="shared" si="0"/>
        <v>132649</v>
      </c>
    </row>
    <row r="15" spans="1:6">
      <c r="A15" s="1">
        <v>71202007</v>
      </c>
      <c r="B15" s="1" t="s">
        <v>1187</v>
      </c>
      <c r="C15" s="2">
        <v>0</v>
      </c>
      <c r="D15" s="2">
        <v>153856</v>
      </c>
      <c r="E15" s="2"/>
      <c r="F15" s="2">
        <f t="shared" si="0"/>
        <v>153856</v>
      </c>
    </row>
    <row r="16" spans="1:6">
      <c r="A16" s="1">
        <v>71202008</v>
      </c>
      <c r="B16" s="1" t="s">
        <v>1188</v>
      </c>
      <c r="C16" s="2">
        <v>0</v>
      </c>
      <c r="D16" s="2">
        <v>45056</v>
      </c>
      <c r="E16" s="2"/>
      <c r="F16" s="2">
        <f t="shared" si="0"/>
        <v>45056</v>
      </c>
    </row>
    <row r="17" spans="1:6">
      <c r="A17" s="1">
        <v>71202009</v>
      </c>
      <c r="B17" s="1" t="s">
        <v>1189</v>
      </c>
      <c r="C17" s="2">
        <v>0</v>
      </c>
      <c r="D17" s="2">
        <v>79168</v>
      </c>
      <c r="E17" s="2"/>
      <c r="F17" s="2">
        <f t="shared" si="0"/>
        <v>79168</v>
      </c>
    </row>
    <row r="18" spans="1:6">
      <c r="A18" s="1">
        <v>71202010</v>
      </c>
      <c r="B18" s="1" t="s">
        <v>1190</v>
      </c>
      <c r="C18" s="2">
        <v>0</v>
      </c>
      <c r="D18" s="2">
        <v>34964</v>
      </c>
      <c r="E18" s="2"/>
      <c r="F18" s="2">
        <f t="shared" si="0"/>
        <v>34964</v>
      </c>
    </row>
    <row r="19" spans="1:6">
      <c r="A19" s="1">
        <v>71202011</v>
      </c>
      <c r="B19" s="1" t="s">
        <v>1191</v>
      </c>
      <c r="C19" s="2">
        <v>0</v>
      </c>
      <c r="D19" s="2">
        <v>79236</v>
      </c>
      <c r="E19" s="2"/>
      <c r="F19" s="2">
        <f t="shared" si="0"/>
        <v>79236</v>
      </c>
    </row>
    <row r="20" spans="1:6">
      <c r="A20" s="1">
        <v>71202012</v>
      </c>
      <c r="B20" s="1" t="s">
        <v>1192</v>
      </c>
      <c r="C20" s="2">
        <v>0</v>
      </c>
      <c r="D20" s="2">
        <v>31392</v>
      </c>
      <c r="E20" s="2"/>
      <c r="F20" s="2">
        <f t="shared" si="0"/>
        <v>31392</v>
      </c>
    </row>
    <row r="21" spans="1:6">
      <c r="A21" s="1">
        <v>71202013</v>
      </c>
      <c r="B21" s="1" t="s">
        <v>1193</v>
      </c>
      <c r="C21" s="2">
        <v>0</v>
      </c>
      <c r="D21" s="2">
        <v>34138</v>
      </c>
      <c r="E21" s="2"/>
      <c r="F21" s="2">
        <f t="shared" si="0"/>
        <v>34138</v>
      </c>
    </row>
    <row r="22" spans="1:6">
      <c r="A22" s="1">
        <v>71202014</v>
      </c>
      <c r="B22" s="1" t="s">
        <v>1194</v>
      </c>
      <c r="C22" s="2">
        <v>0</v>
      </c>
      <c r="D22" s="2">
        <v>65000</v>
      </c>
      <c r="E22" s="2"/>
      <c r="F22" s="2">
        <f t="shared" si="0"/>
        <v>65000</v>
      </c>
    </row>
    <row r="23" spans="1:6">
      <c r="A23" s="1">
        <v>71202015</v>
      </c>
      <c r="B23" s="1" t="s">
        <v>1195</v>
      </c>
      <c r="C23" s="2">
        <v>0</v>
      </c>
      <c r="D23" s="2">
        <v>297200</v>
      </c>
      <c r="E23" s="2"/>
      <c r="F23" s="2">
        <f t="shared" si="0"/>
        <v>297200</v>
      </c>
    </row>
    <row r="24" spans="1:6">
      <c r="A24" s="1">
        <v>71202016</v>
      </c>
      <c r="B24" s="1" t="s">
        <v>1196</v>
      </c>
      <c r="C24" s="2">
        <v>0</v>
      </c>
      <c r="D24" s="2">
        <v>145650</v>
      </c>
      <c r="E24" s="2"/>
      <c r="F24" s="2">
        <f t="shared" si="0"/>
        <v>145650</v>
      </c>
    </row>
    <row r="25" spans="1:6">
      <c r="A25" s="1">
        <v>71202017</v>
      </c>
      <c r="B25" s="1" t="s">
        <v>1197</v>
      </c>
      <c r="C25" s="2">
        <v>0</v>
      </c>
      <c r="D25" s="2">
        <v>3788238</v>
      </c>
      <c r="E25" s="2"/>
      <c r="F25" s="2">
        <f t="shared" si="0"/>
        <v>3788238</v>
      </c>
    </row>
    <row r="26" spans="1:6">
      <c r="A26" s="1">
        <v>71202018</v>
      </c>
      <c r="B26" s="1" t="s">
        <v>1198</v>
      </c>
      <c r="C26" s="2">
        <v>0</v>
      </c>
      <c r="D26" s="2">
        <v>417430.5</v>
      </c>
      <c r="E26" s="2"/>
      <c r="F26" s="2">
        <f t="shared" si="0"/>
        <v>417430.5</v>
      </c>
    </row>
    <row r="27" spans="1:6">
      <c r="A27" s="1">
        <v>71202019</v>
      </c>
      <c r="B27" s="1" t="s">
        <v>1199</v>
      </c>
      <c r="C27" s="2">
        <v>0</v>
      </c>
      <c r="D27" s="2">
        <v>202107.6</v>
      </c>
      <c r="E27" s="2"/>
      <c r="F27" s="2">
        <f t="shared" si="0"/>
        <v>202107.6</v>
      </c>
    </row>
    <row r="28" spans="1:6">
      <c r="A28" s="1">
        <v>71203000</v>
      </c>
      <c r="B28" s="1" t="s">
        <v>1200</v>
      </c>
      <c r="C28" s="2">
        <v>0</v>
      </c>
      <c r="D28" s="2">
        <v>216637.09</v>
      </c>
      <c r="E28" s="2"/>
      <c r="F28" s="2">
        <f t="shared" si="0"/>
        <v>216637.09</v>
      </c>
    </row>
    <row r="29" spans="1:6">
      <c r="A29" s="1">
        <v>71203001</v>
      </c>
      <c r="B29" s="1" t="s">
        <v>1201</v>
      </c>
      <c r="C29" s="2">
        <v>0</v>
      </c>
      <c r="D29" s="2">
        <v>1370721.74</v>
      </c>
      <c r="E29" s="2"/>
      <c r="F29" s="2">
        <f t="shared" si="0"/>
        <v>1370721.74</v>
      </c>
    </row>
    <row r="30" spans="1:6">
      <c r="A30" s="1">
        <v>71203002</v>
      </c>
      <c r="B30" s="1" t="s">
        <v>1202</v>
      </c>
      <c r="C30" s="2">
        <v>0</v>
      </c>
      <c r="D30" s="2">
        <v>211694.57</v>
      </c>
      <c r="E30" s="2"/>
      <c r="F30" s="2">
        <f t="shared" si="0"/>
        <v>211694.57</v>
      </c>
    </row>
    <row r="31" spans="1:6">
      <c r="A31" s="1">
        <v>71203004</v>
      </c>
      <c r="B31" s="1" t="s">
        <v>1203</v>
      </c>
      <c r="C31" s="2">
        <v>3920.97</v>
      </c>
      <c r="D31" s="2">
        <v>827511.04</v>
      </c>
      <c r="E31" s="2"/>
      <c r="F31" s="2">
        <f t="shared" si="0"/>
        <v>823590.07000000007</v>
      </c>
    </row>
    <row r="32" spans="1:6">
      <c r="A32" s="1">
        <v>71203005</v>
      </c>
      <c r="B32" s="1" t="s">
        <v>1206</v>
      </c>
      <c r="C32" s="2">
        <v>0</v>
      </c>
      <c r="D32" s="2">
        <v>1665</v>
      </c>
      <c r="E32" s="2"/>
      <c r="F32" s="2">
        <f t="shared" si="0"/>
        <v>1665</v>
      </c>
    </row>
    <row r="33" spans="1:6">
      <c r="A33" s="1">
        <v>73100000</v>
      </c>
      <c r="B33" s="1" t="s">
        <v>1774</v>
      </c>
      <c r="C33" s="2">
        <v>0</v>
      </c>
      <c r="D33" s="2">
        <v>172542.26</v>
      </c>
      <c r="E33" s="2"/>
      <c r="F33" s="2">
        <f t="shared" si="0"/>
        <v>172542.26</v>
      </c>
    </row>
    <row r="34" spans="1:6">
      <c r="A34" s="1">
        <v>73100001</v>
      </c>
      <c r="B34" s="1" t="s">
        <v>1775</v>
      </c>
      <c r="C34" s="2">
        <v>0</v>
      </c>
      <c r="D34" s="2">
        <v>8114.32</v>
      </c>
      <c r="E34" s="2"/>
      <c r="F34" s="2">
        <f t="shared" si="0"/>
        <v>8114.32</v>
      </c>
    </row>
    <row r="35" spans="1:6">
      <c r="A35" s="1">
        <v>73100002</v>
      </c>
      <c r="B35" s="1" t="s">
        <v>1776</v>
      </c>
      <c r="C35" s="2">
        <v>0</v>
      </c>
      <c r="D35" s="2">
        <v>1234414.93</v>
      </c>
      <c r="E35" s="2"/>
      <c r="F35" s="2">
        <f t="shared" si="0"/>
        <v>1234414.93</v>
      </c>
    </row>
    <row r="36" spans="1:6">
      <c r="A36" s="1">
        <v>73100004</v>
      </c>
      <c r="B36" s="1" t="s">
        <v>1778</v>
      </c>
      <c r="C36" s="2">
        <v>0</v>
      </c>
      <c r="D36" s="2">
        <v>282102.18</v>
      </c>
      <c r="E36" s="2"/>
      <c r="F36" s="2">
        <f t="shared" si="0"/>
        <v>282102.18</v>
      </c>
    </row>
    <row r="37" spans="1:6">
      <c r="A37" s="1">
        <v>75100000</v>
      </c>
      <c r="B37" s="1" t="s">
        <v>1209</v>
      </c>
      <c r="C37" s="2">
        <v>168</v>
      </c>
      <c r="D37" s="2">
        <v>30087.07</v>
      </c>
      <c r="E37" s="2"/>
      <c r="F37" s="2">
        <f t="shared" si="0"/>
        <v>29919.07</v>
      </c>
    </row>
    <row r="38" spans="1:6">
      <c r="A38" s="1">
        <v>75100001</v>
      </c>
      <c r="B38" s="1" t="s">
        <v>1210</v>
      </c>
      <c r="C38" s="2">
        <v>5333.82</v>
      </c>
      <c r="D38" s="2">
        <v>74237.820000000007</v>
      </c>
      <c r="E38" s="2"/>
      <c r="F38" s="2">
        <f t="shared" si="0"/>
        <v>68904</v>
      </c>
    </row>
    <row r="39" spans="1:6">
      <c r="A39" s="1">
        <v>75100002</v>
      </c>
      <c r="B39" s="1" t="s">
        <v>1211</v>
      </c>
      <c r="C39" s="2">
        <v>0</v>
      </c>
      <c r="D39" s="2">
        <v>2621.08</v>
      </c>
      <c r="E39" s="2"/>
      <c r="F39" s="2">
        <f t="shared" si="0"/>
        <v>2621.08</v>
      </c>
    </row>
    <row r="40" spans="1:6">
      <c r="A40" s="1">
        <v>75100003</v>
      </c>
      <c r="B40" s="1" t="s">
        <v>1212</v>
      </c>
      <c r="C40" s="2">
        <v>0</v>
      </c>
      <c r="D40" s="2">
        <v>1692.11</v>
      </c>
      <c r="E40" s="2"/>
      <c r="F40" s="2">
        <f t="shared" si="0"/>
        <v>1692.11</v>
      </c>
    </row>
    <row r="41" spans="1:6">
      <c r="A41" s="1">
        <v>75100004</v>
      </c>
      <c r="B41" s="1" t="s">
        <v>1213</v>
      </c>
      <c r="C41" s="2">
        <v>0</v>
      </c>
      <c r="D41" s="2">
        <v>1200</v>
      </c>
      <c r="E41" s="2"/>
      <c r="F41" s="2">
        <f t="shared" si="0"/>
        <v>1200</v>
      </c>
    </row>
    <row r="42" spans="1:6">
      <c r="A42" s="1">
        <v>75100005</v>
      </c>
      <c r="B42" s="1" t="s">
        <v>1214</v>
      </c>
      <c r="C42" s="2">
        <v>198</v>
      </c>
      <c r="D42" s="2">
        <v>11491</v>
      </c>
      <c r="E42" s="2"/>
      <c r="F42" s="2">
        <f t="shared" si="0"/>
        <v>11293</v>
      </c>
    </row>
    <row r="43" spans="1:6">
      <c r="A43" s="1">
        <v>75100006</v>
      </c>
      <c r="B43" s="1" t="s">
        <v>1215</v>
      </c>
      <c r="C43" s="2">
        <v>1384</v>
      </c>
      <c r="D43" s="2">
        <v>66684.649999999994</v>
      </c>
      <c r="E43" s="2"/>
      <c r="F43" s="2">
        <f t="shared" si="0"/>
        <v>65300.649999999994</v>
      </c>
    </row>
    <row r="44" spans="1:6">
      <c r="A44" s="1">
        <v>75100007</v>
      </c>
      <c r="B44" s="1" t="s">
        <v>1216</v>
      </c>
      <c r="C44" s="2">
        <v>0</v>
      </c>
      <c r="D44" s="2">
        <v>49553.98</v>
      </c>
      <c r="E44" s="2"/>
      <c r="F44" s="2">
        <f t="shared" si="0"/>
        <v>49553.98</v>
      </c>
    </row>
    <row r="45" spans="1:6">
      <c r="A45" s="1">
        <v>75100008</v>
      </c>
      <c r="B45" s="1" t="s">
        <v>1217</v>
      </c>
      <c r="C45" s="2">
        <v>3065.19</v>
      </c>
      <c r="D45" s="2">
        <v>1465137.58</v>
      </c>
      <c r="E45" s="2"/>
      <c r="F45" s="2">
        <f t="shared" si="0"/>
        <v>1462072.3900000001</v>
      </c>
    </row>
    <row r="46" spans="1:6">
      <c r="A46" s="1">
        <v>75100009</v>
      </c>
      <c r="B46" s="1" t="s">
        <v>1218</v>
      </c>
      <c r="C46" s="2">
        <v>0</v>
      </c>
      <c r="D46" s="2">
        <v>225973.36</v>
      </c>
      <c r="E46" s="2"/>
      <c r="F46" s="2">
        <f t="shared" si="0"/>
        <v>225973.36</v>
      </c>
    </row>
    <row r="47" spans="1:6">
      <c r="A47" s="1">
        <v>75100010</v>
      </c>
      <c r="B47" s="1" t="s">
        <v>1219</v>
      </c>
      <c r="C47" s="2">
        <v>0</v>
      </c>
      <c r="D47" s="2">
        <v>1420</v>
      </c>
      <c r="E47" s="2"/>
      <c r="F47" s="2">
        <f t="shared" si="0"/>
        <v>1420</v>
      </c>
    </row>
    <row r="48" spans="1:6">
      <c r="A48" s="1">
        <v>75100011</v>
      </c>
      <c r="B48" s="1" t="s">
        <v>1220</v>
      </c>
      <c r="C48" s="2">
        <v>0</v>
      </c>
      <c r="D48" s="2">
        <v>60870.17</v>
      </c>
      <c r="E48" s="2"/>
      <c r="F48" s="2">
        <f t="shared" si="0"/>
        <v>60870.17</v>
      </c>
    </row>
    <row r="49" spans="1:6">
      <c r="A49" s="1">
        <v>75100012</v>
      </c>
      <c r="B49" s="1" t="s">
        <v>1221</v>
      </c>
      <c r="C49" s="2">
        <v>0</v>
      </c>
      <c r="D49" s="2">
        <v>168115.21</v>
      </c>
      <c r="E49" s="2"/>
      <c r="F49" s="2">
        <f t="shared" si="0"/>
        <v>168115.21</v>
      </c>
    </row>
    <row r="50" spans="1:6">
      <c r="A50" s="1">
        <v>75100013</v>
      </c>
      <c r="B50" s="1" t="s">
        <v>1566</v>
      </c>
      <c r="C50" s="2">
        <v>0</v>
      </c>
      <c r="D50" s="2">
        <v>90326.2</v>
      </c>
      <c r="E50" s="2"/>
      <c r="F50" s="2">
        <f t="shared" si="0"/>
        <v>90326.2</v>
      </c>
    </row>
    <row r="51" spans="1:6">
      <c r="A51" s="1">
        <v>75100014</v>
      </c>
      <c r="B51" s="1" t="s">
        <v>1567</v>
      </c>
      <c r="C51" s="2">
        <v>39470</v>
      </c>
      <c r="D51" s="2">
        <v>94451.11</v>
      </c>
      <c r="E51" s="2"/>
      <c r="F51" s="2">
        <f t="shared" si="0"/>
        <v>54981.11</v>
      </c>
    </row>
    <row r="52" spans="1:6">
      <c r="A52" s="1">
        <v>75100015</v>
      </c>
      <c r="B52" s="1" t="s">
        <v>1568</v>
      </c>
      <c r="C52" s="2">
        <v>24745.91</v>
      </c>
      <c r="D52" s="2">
        <v>132876.13</v>
      </c>
      <c r="E52" s="2"/>
      <c r="F52" s="2">
        <f t="shared" si="0"/>
        <v>108130.22</v>
      </c>
    </row>
    <row r="53" spans="1:6">
      <c r="A53" s="1">
        <v>75100016</v>
      </c>
      <c r="B53" s="1" t="s">
        <v>1569</v>
      </c>
      <c r="C53" s="2">
        <v>48263.040000000001</v>
      </c>
      <c r="D53" s="2">
        <v>1035379.8</v>
      </c>
      <c r="E53" s="2"/>
      <c r="F53" s="2">
        <f t="shared" si="0"/>
        <v>987116.76</v>
      </c>
    </row>
    <row r="54" spans="1:6">
      <c r="A54" s="1">
        <v>75100017</v>
      </c>
      <c r="B54" s="1" t="s">
        <v>1570</v>
      </c>
      <c r="C54" s="2">
        <v>55301.4</v>
      </c>
      <c r="D54" s="2">
        <v>722358</v>
      </c>
      <c r="E54" s="2"/>
      <c r="F54" s="2">
        <f t="shared" si="0"/>
        <v>667056.6</v>
      </c>
    </row>
    <row r="55" spans="1:6">
      <c r="A55" s="1">
        <v>75100018</v>
      </c>
      <c r="B55" s="1" t="s">
        <v>1571</v>
      </c>
      <c r="C55" s="2">
        <v>1587.6</v>
      </c>
      <c r="D55" s="2">
        <v>14870.52</v>
      </c>
      <c r="E55" s="2"/>
      <c r="F55" s="2">
        <f t="shared" si="0"/>
        <v>13282.92</v>
      </c>
    </row>
    <row r="56" spans="1:6">
      <c r="A56" s="1">
        <v>75100019</v>
      </c>
      <c r="B56" s="1" t="s">
        <v>1572</v>
      </c>
      <c r="C56" s="2">
        <v>0</v>
      </c>
      <c r="D56" s="2">
        <v>56571.48</v>
      </c>
      <c r="E56" s="2"/>
      <c r="F56" s="2">
        <f t="shared" si="0"/>
        <v>56571.48</v>
      </c>
    </row>
    <row r="57" spans="1:6">
      <c r="A57" s="1">
        <v>75200000</v>
      </c>
      <c r="B57" s="1" t="s">
        <v>1573</v>
      </c>
      <c r="C57" s="2">
        <v>0</v>
      </c>
      <c r="D57" s="2">
        <v>95843.11</v>
      </c>
      <c r="E57" s="2"/>
      <c r="F57" s="2">
        <f t="shared" si="0"/>
        <v>95843.11</v>
      </c>
    </row>
    <row r="58" spans="1:6">
      <c r="A58" s="1">
        <v>75200002</v>
      </c>
      <c r="B58" s="1" t="s">
        <v>1574</v>
      </c>
      <c r="C58" s="2">
        <v>921.6</v>
      </c>
      <c r="D58" s="2">
        <v>37454.269999999997</v>
      </c>
      <c r="E58" s="2"/>
      <c r="F58" s="2">
        <f t="shared" si="0"/>
        <v>36532.67</v>
      </c>
    </row>
    <row r="59" spans="1:6">
      <c r="A59" s="1">
        <v>75200004</v>
      </c>
      <c r="B59" s="1" t="s">
        <v>1575</v>
      </c>
      <c r="C59" s="2">
        <v>0.03</v>
      </c>
      <c r="D59" s="2">
        <v>0.35</v>
      </c>
      <c r="E59" s="2"/>
      <c r="F59" s="2">
        <f t="shared" si="0"/>
        <v>0.31999999999999995</v>
      </c>
    </row>
    <row r="60" spans="1:6">
      <c r="A60" s="1">
        <v>77100000</v>
      </c>
      <c r="B60" s="1" t="s">
        <v>1577</v>
      </c>
      <c r="C60" s="2">
        <v>0</v>
      </c>
      <c r="D60" s="2">
        <v>29393</v>
      </c>
      <c r="E60" s="2"/>
      <c r="F60" s="2">
        <f t="shared" si="0"/>
        <v>29393</v>
      </c>
    </row>
    <row r="61" spans="1:6">
      <c r="A61" s="1">
        <v>79100000</v>
      </c>
      <c r="B61" s="1" t="s">
        <v>1580</v>
      </c>
      <c r="C61" s="2">
        <v>7475.45</v>
      </c>
      <c r="D61" s="2">
        <v>14131.51</v>
      </c>
      <c r="E61" s="2"/>
      <c r="F61" s="2">
        <f t="shared" si="0"/>
        <v>6656.06</v>
      </c>
    </row>
    <row r="62" spans="1:6">
      <c r="A62" s="1">
        <v>79100001</v>
      </c>
      <c r="B62" s="1" t="s">
        <v>1581</v>
      </c>
      <c r="C62" s="2">
        <v>28</v>
      </c>
      <c r="D62" s="2">
        <v>4470</v>
      </c>
      <c r="E62" s="2"/>
      <c r="F62" s="2">
        <f t="shared" si="0"/>
        <v>4442</v>
      </c>
    </row>
    <row r="63" spans="1:6">
      <c r="A63" s="1">
        <v>80101000</v>
      </c>
      <c r="B63" s="1" t="s">
        <v>1584</v>
      </c>
      <c r="C63" s="2">
        <v>62719.54</v>
      </c>
      <c r="D63" s="2">
        <v>1952</v>
      </c>
      <c r="E63" s="2">
        <f>+C63-D63</f>
        <v>60767.54</v>
      </c>
      <c r="F63" s="2"/>
    </row>
    <row r="64" spans="1:6">
      <c r="A64" s="1">
        <v>80102000</v>
      </c>
      <c r="B64" s="1" t="s">
        <v>1587</v>
      </c>
      <c r="C64" s="2">
        <v>6028.2</v>
      </c>
      <c r="D64" s="2">
        <v>4.76</v>
      </c>
      <c r="E64" s="2">
        <f>+C64-D64</f>
        <v>6023.44</v>
      </c>
      <c r="F64" s="2"/>
    </row>
    <row r="65" spans="1:6">
      <c r="A65" s="1">
        <v>80102001</v>
      </c>
      <c r="B65" s="1" t="s">
        <v>1588</v>
      </c>
      <c r="C65" s="2">
        <v>12559.36</v>
      </c>
      <c r="D65" s="2">
        <v>0</v>
      </c>
      <c r="E65" s="2">
        <f>+C65-D65</f>
        <v>12559.36</v>
      </c>
      <c r="F65" s="2"/>
    </row>
    <row r="66" spans="1:6">
      <c r="A66" s="1">
        <v>80102002</v>
      </c>
      <c r="B66" s="1" t="s">
        <v>1589</v>
      </c>
      <c r="C66" s="2">
        <v>17092.990000000002</v>
      </c>
      <c r="D66" s="2">
        <v>1854.7</v>
      </c>
      <c r="E66" s="2">
        <f>+C66-D66</f>
        <v>15238.29</v>
      </c>
      <c r="F66" s="2"/>
    </row>
    <row r="67" spans="1:6">
      <c r="A67" s="1">
        <v>80102003</v>
      </c>
      <c r="B67" s="1" t="s">
        <v>1590</v>
      </c>
      <c r="C67" s="2">
        <v>44178.36</v>
      </c>
      <c r="D67" s="2">
        <v>6442.8</v>
      </c>
      <c r="E67" s="2">
        <f t="shared" ref="E67:E130" si="1">+C67-D67</f>
        <v>37735.56</v>
      </c>
      <c r="F67" s="2"/>
    </row>
    <row r="68" spans="1:6">
      <c r="A68" s="1">
        <v>80102004</v>
      </c>
      <c r="B68" s="1" t="s">
        <v>1591</v>
      </c>
      <c r="C68" s="2">
        <v>75212.11</v>
      </c>
      <c r="D68" s="2">
        <v>2088.85</v>
      </c>
      <c r="E68" s="2">
        <f t="shared" si="1"/>
        <v>73123.259999999995</v>
      </c>
      <c r="F68" s="2"/>
    </row>
    <row r="69" spans="1:6">
      <c r="A69" s="1">
        <v>81120000</v>
      </c>
      <c r="B69" s="1" t="s">
        <v>1593</v>
      </c>
      <c r="C69" s="2">
        <v>393526.31</v>
      </c>
      <c r="D69" s="2">
        <v>0</v>
      </c>
      <c r="E69" s="2">
        <f t="shared" si="1"/>
        <v>393526.31</v>
      </c>
      <c r="F69" s="2"/>
    </row>
    <row r="70" spans="1:6">
      <c r="A70" s="1">
        <v>82101000</v>
      </c>
      <c r="B70" s="1" t="s">
        <v>1596</v>
      </c>
      <c r="C70" s="2">
        <v>1495057.36</v>
      </c>
      <c r="D70" s="2">
        <v>63574.47</v>
      </c>
      <c r="E70" s="2">
        <f t="shared" si="1"/>
        <v>1431482.8900000001</v>
      </c>
      <c r="F70" s="2"/>
    </row>
    <row r="71" spans="1:6">
      <c r="A71" s="1">
        <v>82101001</v>
      </c>
      <c r="B71" s="1" t="s">
        <v>1597</v>
      </c>
      <c r="C71" s="2">
        <v>570148.54</v>
      </c>
      <c r="D71" s="2">
        <v>4098.58</v>
      </c>
      <c r="E71" s="2">
        <f t="shared" si="1"/>
        <v>566049.96000000008</v>
      </c>
      <c r="F71" s="2"/>
    </row>
    <row r="72" spans="1:6">
      <c r="A72" s="1">
        <v>82101002</v>
      </c>
      <c r="B72" s="1" t="s">
        <v>1598</v>
      </c>
      <c r="C72" s="2">
        <v>994609.11</v>
      </c>
      <c r="D72" s="2">
        <v>26042.46</v>
      </c>
      <c r="E72" s="2">
        <f t="shared" si="1"/>
        <v>968566.65</v>
      </c>
      <c r="F72" s="2"/>
    </row>
    <row r="73" spans="1:6">
      <c r="A73" s="1">
        <v>82101003</v>
      </c>
      <c r="B73" s="1" t="s">
        <v>1599</v>
      </c>
      <c r="C73" s="2">
        <v>395763.9</v>
      </c>
      <c r="D73" s="2">
        <v>0</v>
      </c>
      <c r="E73" s="2">
        <f t="shared" si="1"/>
        <v>395763.9</v>
      </c>
      <c r="F73" s="2"/>
    </row>
    <row r="74" spans="1:6">
      <c r="A74" s="1">
        <v>82101004</v>
      </c>
      <c r="B74" s="1" t="s">
        <v>1600</v>
      </c>
      <c r="C74" s="2">
        <v>27283.82</v>
      </c>
      <c r="D74" s="2">
        <v>2745.44</v>
      </c>
      <c r="E74" s="2">
        <f t="shared" si="1"/>
        <v>24538.38</v>
      </c>
      <c r="F74" s="2"/>
    </row>
    <row r="75" spans="1:6">
      <c r="A75" s="1">
        <v>82101005</v>
      </c>
      <c r="B75" s="1" t="s">
        <v>1601</v>
      </c>
      <c r="C75" s="2">
        <v>284567.38</v>
      </c>
      <c r="D75" s="2">
        <v>5601.69</v>
      </c>
      <c r="E75" s="2">
        <f t="shared" si="1"/>
        <v>278965.69</v>
      </c>
      <c r="F75" s="2"/>
    </row>
    <row r="76" spans="1:6">
      <c r="A76" s="1">
        <v>82101006</v>
      </c>
      <c r="B76" s="1" t="s">
        <v>1602</v>
      </c>
      <c r="C76" s="2">
        <v>535072.5</v>
      </c>
      <c r="D76" s="2">
        <v>72349.23</v>
      </c>
      <c r="E76" s="2">
        <f t="shared" si="1"/>
        <v>462723.27</v>
      </c>
      <c r="F76" s="2"/>
    </row>
    <row r="77" spans="1:6">
      <c r="A77" s="1">
        <v>82101007</v>
      </c>
      <c r="B77" s="1" t="s">
        <v>1603</v>
      </c>
      <c r="C77" s="2">
        <v>6000</v>
      </c>
      <c r="D77" s="2">
        <v>0</v>
      </c>
      <c r="E77" s="2">
        <f t="shared" si="1"/>
        <v>6000</v>
      </c>
      <c r="F77" s="2"/>
    </row>
    <row r="78" spans="1:6">
      <c r="A78" s="1">
        <v>82101008</v>
      </c>
      <c r="B78" s="1" t="s">
        <v>1604</v>
      </c>
      <c r="C78" s="2">
        <v>543174.49</v>
      </c>
      <c r="D78" s="2">
        <v>33146.36</v>
      </c>
      <c r="E78" s="2">
        <f t="shared" si="1"/>
        <v>510028.13</v>
      </c>
      <c r="F78" s="2"/>
    </row>
    <row r="79" spans="1:6">
      <c r="A79" s="1">
        <v>82101009</v>
      </c>
      <c r="B79" s="1" t="s">
        <v>1605</v>
      </c>
      <c r="C79" s="2">
        <v>122506.52</v>
      </c>
      <c r="D79" s="2">
        <v>0</v>
      </c>
      <c r="E79" s="2">
        <f t="shared" si="1"/>
        <v>122506.52</v>
      </c>
      <c r="F79" s="2"/>
    </row>
    <row r="80" spans="1:6">
      <c r="A80" s="1">
        <v>82101010</v>
      </c>
      <c r="B80" s="1" t="s">
        <v>1606</v>
      </c>
      <c r="C80" s="2">
        <v>356869.64</v>
      </c>
      <c r="D80" s="2">
        <v>500</v>
      </c>
      <c r="E80" s="2">
        <f t="shared" si="1"/>
        <v>356369.64</v>
      </c>
      <c r="F80" s="2"/>
    </row>
    <row r="81" spans="1:6">
      <c r="A81" s="1">
        <v>82101011</v>
      </c>
      <c r="B81" s="1" t="s">
        <v>1607</v>
      </c>
      <c r="C81" s="2">
        <v>80415.710000000006</v>
      </c>
      <c r="D81" s="2">
        <v>0</v>
      </c>
      <c r="E81" s="2">
        <f t="shared" si="1"/>
        <v>80415.710000000006</v>
      </c>
      <c r="F81" s="2"/>
    </row>
    <row r="82" spans="1:6">
      <c r="A82" s="1">
        <v>82101012</v>
      </c>
      <c r="B82" s="1" t="s">
        <v>1608</v>
      </c>
      <c r="C82" s="2">
        <v>55054.86</v>
      </c>
      <c r="D82" s="2">
        <v>0</v>
      </c>
      <c r="E82" s="2">
        <f t="shared" si="1"/>
        <v>55054.86</v>
      </c>
      <c r="F82" s="2"/>
    </row>
    <row r="83" spans="1:6">
      <c r="A83" s="1">
        <v>82101014</v>
      </c>
      <c r="B83" s="1" t="s">
        <v>1609</v>
      </c>
      <c r="C83" s="2">
        <v>2455703.91</v>
      </c>
      <c r="D83" s="2">
        <v>559.99</v>
      </c>
      <c r="E83" s="2">
        <f t="shared" si="1"/>
        <v>2455143.92</v>
      </c>
      <c r="F83" s="2"/>
    </row>
    <row r="84" spans="1:6">
      <c r="A84" s="1">
        <v>82101015</v>
      </c>
      <c r="B84" s="1" t="s">
        <v>1610</v>
      </c>
      <c r="C84" s="2">
        <v>336692.26</v>
      </c>
      <c r="D84" s="2">
        <v>0</v>
      </c>
      <c r="E84" s="2">
        <f t="shared" si="1"/>
        <v>336692.26</v>
      </c>
      <c r="F84" s="2"/>
    </row>
    <row r="85" spans="1:6">
      <c r="A85" s="1">
        <v>82101016</v>
      </c>
      <c r="B85" s="1" t="s">
        <v>1611</v>
      </c>
      <c r="C85" s="2">
        <v>1084673.83</v>
      </c>
      <c r="D85" s="2">
        <v>32641.88</v>
      </c>
      <c r="E85" s="2">
        <f t="shared" si="1"/>
        <v>1052031.9500000002</v>
      </c>
      <c r="F85" s="2"/>
    </row>
    <row r="86" spans="1:6">
      <c r="A86" s="1">
        <v>82101017</v>
      </c>
      <c r="B86" s="1" t="s">
        <v>1612</v>
      </c>
      <c r="C86" s="2">
        <v>38498.46</v>
      </c>
      <c r="D86" s="2">
        <v>1355.94</v>
      </c>
      <c r="E86" s="2">
        <f t="shared" si="1"/>
        <v>37142.519999999997</v>
      </c>
      <c r="F86" s="2"/>
    </row>
    <row r="87" spans="1:6">
      <c r="A87" s="1">
        <v>82101018</v>
      </c>
      <c r="B87" s="1" t="s">
        <v>1613</v>
      </c>
      <c r="C87" s="2">
        <v>496649.73</v>
      </c>
      <c r="D87" s="2">
        <v>35183.040000000001</v>
      </c>
      <c r="E87" s="2">
        <f t="shared" si="1"/>
        <v>461466.69</v>
      </c>
      <c r="F87" s="2"/>
    </row>
    <row r="88" spans="1:6">
      <c r="A88" s="1">
        <v>82101019</v>
      </c>
      <c r="B88" s="1" t="s">
        <v>1614</v>
      </c>
      <c r="C88" s="2">
        <v>15264.79</v>
      </c>
      <c r="D88" s="2">
        <v>2487.2399999999998</v>
      </c>
      <c r="E88" s="2">
        <f t="shared" si="1"/>
        <v>12777.550000000001</v>
      </c>
      <c r="F88" s="2"/>
    </row>
    <row r="89" spans="1:6">
      <c r="A89" s="1">
        <v>82101020</v>
      </c>
      <c r="B89" s="1" t="s">
        <v>1615</v>
      </c>
      <c r="C89" s="2">
        <v>908646.97</v>
      </c>
      <c r="D89" s="2">
        <v>121589.2</v>
      </c>
      <c r="E89" s="2">
        <f t="shared" si="1"/>
        <v>787057.77</v>
      </c>
      <c r="F89" s="2"/>
    </row>
    <row r="90" spans="1:6">
      <c r="A90" s="1">
        <v>82101021</v>
      </c>
      <c r="B90" s="1" t="s">
        <v>1616</v>
      </c>
      <c r="C90" s="2">
        <v>170911.35999999999</v>
      </c>
      <c r="D90" s="2">
        <v>0</v>
      </c>
      <c r="E90" s="2">
        <f t="shared" si="1"/>
        <v>170911.35999999999</v>
      </c>
      <c r="F90" s="2"/>
    </row>
    <row r="91" spans="1:6">
      <c r="A91" s="1">
        <v>82101022</v>
      </c>
      <c r="B91" s="1" t="s">
        <v>1617</v>
      </c>
      <c r="C91" s="2">
        <v>57101.38</v>
      </c>
      <c r="D91" s="2">
        <v>0</v>
      </c>
      <c r="E91" s="2">
        <f t="shared" si="1"/>
        <v>57101.38</v>
      </c>
      <c r="F91" s="2"/>
    </row>
    <row r="92" spans="1:6">
      <c r="A92" s="1">
        <v>82101023</v>
      </c>
      <c r="B92" s="1" t="s">
        <v>1618</v>
      </c>
      <c r="C92" s="2">
        <v>478611.77</v>
      </c>
      <c r="D92" s="2">
        <v>0</v>
      </c>
      <c r="E92" s="2">
        <f t="shared" si="1"/>
        <v>478611.77</v>
      </c>
      <c r="F92" s="2"/>
    </row>
    <row r="93" spans="1:6">
      <c r="A93" s="1">
        <v>82102000</v>
      </c>
      <c r="B93" s="1" t="s">
        <v>1621</v>
      </c>
      <c r="C93" s="2">
        <v>621208.04</v>
      </c>
      <c r="D93" s="2">
        <v>24115.53</v>
      </c>
      <c r="E93" s="2">
        <f t="shared" si="1"/>
        <v>597092.51</v>
      </c>
      <c r="F93" s="2"/>
    </row>
    <row r="94" spans="1:6">
      <c r="A94" s="1">
        <v>82102001</v>
      </c>
      <c r="B94" s="1" t="s">
        <v>1622</v>
      </c>
      <c r="C94" s="2">
        <v>396704</v>
      </c>
      <c r="D94" s="2">
        <v>1600</v>
      </c>
      <c r="E94" s="2">
        <f t="shared" si="1"/>
        <v>395104</v>
      </c>
      <c r="F94" s="2"/>
    </row>
    <row r="95" spans="1:6">
      <c r="A95" s="1">
        <v>82102002</v>
      </c>
      <c r="B95" s="1" t="s">
        <v>1623</v>
      </c>
      <c r="C95" s="2">
        <v>307762.98</v>
      </c>
      <c r="D95" s="2">
        <v>4070</v>
      </c>
      <c r="E95" s="2">
        <f t="shared" si="1"/>
        <v>303692.98</v>
      </c>
      <c r="F95" s="2"/>
    </row>
    <row r="96" spans="1:6">
      <c r="A96" s="1">
        <v>82102003</v>
      </c>
      <c r="B96" s="1" t="s">
        <v>1624</v>
      </c>
      <c r="C96" s="2">
        <v>119673.92</v>
      </c>
      <c r="D96" s="2">
        <v>0</v>
      </c>
      <c r="E96" s="2">
        <f t="shared" si="1"/>
        <v>119673.92</v>
      </c>
      <c r="F96" s="2"/>
    </row>
    <row r="97" spans="1:6">
      <c r="A97" s="1">
        <v>82102004</v>
      </c>
      <c r="B97" s="1" t="s">
        <v>1625</v>
      </c>
      <c r="C97" s="2">
        <v>287304.64</v>
      </c>
      <c r="D97" s="2">
        <v>8960</v>
      </c>
      <c r="E97" s="2">
        <f t="shared" si="1"/>
        <v>278344.64</v>
      </c>
      <c r="F97" s="2"/>
    </row>
    <row r="98" spans="1:6">
      <c r="A98" s="1">
        <v>82102005</v>
      </c>
      <c r="B98" s="1" t="s">
        <v>1626</v>
      </c>
      <c r="C98" s="2">
        <v>158214</v>
      </c>
      <c r="D98" s="2">
        <v>4227</v>
      </c>
      <c r="E98" s="2">
        <f t="shared" si="1"/>
        <v>153987</v>
      </c>
      <c r="F98" s="2"/>
    </row>
    <row r="99" spans="1:6">
      <c r="A99" s="1">
        <v>82102006</v>
      </c>
      <c r="B99" s="1" t="s">
        <v>1627</v>
      </c>
      <c r="C99" s="2">
        <v>24640</v>
      </c>
      <c r="D99" s="2">
        <v>0</v>
      </c>
      <c r="E99" s="2">
        <f t="shared" si="1"/>
        <v>24640</v>
      </c>
      <c r="F99" s="2"/>
    </row>
    <row r="100" spans="1:6">
      <c r="A100" s="1">
        <v>82102007</v>
      </c>
      <c r="B100" s="1" t="s">
        <v>1628</v>
      </c>
      <c r="C100" s="2">
        <v>755937.8</v>
      </c>
      <c r="D100" s="2">
        <v>0</v>
      </c>
      <c r="E100" s="2">
        <f t="shared" si="1"/>
        <v>755937.8</v>
      </c>
      <c r="F100" s="2"/>
    </row>
    <row r="101" spans="1:6">
      <c r="A101" s="1">
        <v>82102008</v>
      </c>
      <c r="B101" s="1" t="s">
        <v>1629</v>
      </c>
      <c r="C101" s="2">
        <v>26998</v>
      </c>
      <c r="D101" s="2">
        <v>1400</v>
      </c>
      <c r="E101" s="2">
        <f t="shared" si="1"/>
        <v>25598</v>
      </c>
      <c r="F101" s="2"/>
    </row>
    <row r="102" spans="1:6">
      <c r="A102" s="1">
        <v>82102009</v>
      </c>
      <c r="B102" s="1" t="s">
        <v>1630</v>
      </c>
      <c r="C102" s="2">
        <v>19104.7</v>
      </c>
      <c r="D102" s="2">
        <v>0</v>
      </c>
      <c r="E102" s="2">
        <f t="shared" si="1"/>
        <v>19104.7</v>
      </c>
      <c r="F102" s="2"/>
    </row>
    <row r="103" spans="1:6">
      <c r="A103" s="1">
        <v>82102010</v>
      </c>
      <c r="B103" s="1" t="s">
        <v>1631</v>
      </c>
      <c r="C103" s="2">
        <v>53024.08</v>
      </c>
      <c r="D103" s="2">
        <v>30888.080000000002</v>
      </c>
      <c r="E103" s="2">
        <f t="shared" si="1"/>
        <v>22136</v>
      </c>
      <c r="F103" s="2"/>
    </row>
    <row r="104" spans="1:6">
      <c r="A104" s="1">
        <v>82102011</v>
      </c>
      <c r="B104" s="1" t="s">
        <v>1632</v>
      </c>
      <c r="C104" s="2">
        <v>37460</v>
      </c>
      <c r="D104" s="2">
        <v>0</v>
      </c>
      <c r="E104" s="2">
        <f t="shared" si="1"/>
        <v>37460</v>
      </c>
      <c r="F104" s="2"/>
    </row>
    <row r="105" spans="1:6">
      <c r="A105" s="1">
        <v>82102012</v>
      </c>
      <c r="B105" s="1" t="s">
        <v>1633</v>
      </c>
      <c r="C105" s="2">
        <v>20066.41</v>
      </c>
      <c r="D105" s="2">
        <v>0</v>
      </c>
      <c r="E105" s="2">
        <f t="shared" si="1"/>
        <v>20066.41</v>
      </c>
      <c r="F105" s="2"/>
    </row>
    <row r="106" spans="1:6">
      <c r="A106" s="1">
        <v>82102013</v>
      </c>
      <c r="B106" s="1" t="s">
        <v>1634</v>
      </c>
      <c r="C106" s="2">
        <v>6385.54</v>
      </c>
      <c r="D106" s="2">
        <v>0</v>
      </c>
      <c r="E106" s="2">
        <f t="shared" si="1"/>
        <v>6385.54</v>
      </c>
      <c r="F106" s="2"/>
    </row>
    <row r="107" spans="1:6">
      <c r="A107" s="1">
        <v>82102014</v>
      </c>
      <c r="B107" s="1" t="s">
        <v>1755</v>
      </c>
      <c r="C107" s="2">
        <v>2900000.69</v>
      </c>
      <c r="D107" s="2">
        <v>2900000.69</v>
      </c>
      <c r="E107" s="2">
        <f t="shared" si="1"/>
        <v>0</v>
      </c>
      <c r="F107" s="2">
        <f>+D107-C107</f>
        <v>0</v>
      </c>
    </row>
    <row r="108" spans="1:6">
      <c r="A108" s="1">
        <v>82103000</v>
      </c>
      <c r="B108" s="1" t="s">
        <v>1637</v>
      </c>
      <c r="C108" s="2">
        <v>499564.46</v>
      </c>
      <c r="D108" s="2">
        <v>0</v>
      </c>
      <c r="E108" s="2">
        <f t="shared" si="1"/>
        <v>499564.46</v>
      </c>
      <c r="F108" s="2"/>
    </row>
    <row r="109" spans="1:6">
      <c r="A109" s="1">
        <v>82103001</v>
      </c>
      <c r="B109" s="1" t="s">
        <v>1638</v>
      </c>
      <c r="C109" s="2">
        <v>8881.76</v>
      </c>
      <c r="D109" s="2">
        <v>0</v>
      </c>
      <c r="E109" s="2">
        <f t="shared" si="1"/>
        <v>8881.76</v>
      </c>
      <c r="F109" s="2"/>
    </row>
    <row r="110" spans="1:6">
      <c r="A110" s="1">
        <v>82103002</v>
      </c>
      <c r="B110" s="1" t="s">
        <v>1639</v>
      </c>
      <c r="C110" s="2">
        <v>240283.45</v>
      </c>
      <c r="D110" s="2">
        <v>0</v>
      </c>
      <c r="E110" s="2">
        <f t="shared" si="1"/>
        <v>240283.45</v>
      </c>
      <c r="F110" s="2"/>
    </row>
    <row r="111" spans="1:6">
      <c r="A111" s="1">
        <v>82103003</v>
      </c>
      <c r="B111" s="1" t="s">
        <v>1640</v>
      </c>
      <c r="C111" s="2">
        <v>219621.07</v>
      </c>
      <c r="D111" s="2">
        <v>0</v>
      </c>
      <c r="E111" s="2">
        <f t="shared" si="1"/>
        <v>219621.07</v>
      </c>
      <c r="F111" s="2"/>
    </row>
    <row r="112" spans="1:6">
      <c r="A112" s="1">
        <v>82103004</v>
      </c>
      <c r="B112" s="1" t="s">
        <v>1641</v>
      </c>
      <c r="C112" s="2">
        <v>17610.52</v>
      </c>
      <c r="D112" s="2">
        <v>0</v>
      </c>
      <c r="E112" s="2">
        <f t="shared" si="1"/>
        <v>17610.52</v>
      </c>
      <c r="F112" s="2"/>
    </row>
    <row r="113" spans="1:6">
      <c r="A113" s="1">
        <v>82104000</v>
      </c>
      <c r="B113" s="1" t="s">
        <v>1642</v>
      </c>
      <c r="C113" s="2">
        <v>99161.14</v>
      </c>
      <c r="D113" s="2">
        <v>245</v>
      </c>
      <c r="E113" s="2">
        <f t="shared" si="1"/>
        <v>98916.14</v>
      </c>
      <c r="F113" s="2"/>
    </row>
    <row r="114" spans="1:6">
      <c r="A114" s="1">
        <v>82104001</v>
      </c>
      <c r="B114" s="1" t="s">
        <v>1643</v>
      </c>
      <c r="C114" s="2">
        <v>7583.39</v>
      </c>
      <c r="D114" s="2">
        <v>0</v>
      </c>
      <c r="E114" s="2">
        <f t="shared" si="1"/>
        <v>7583.39</v>
      </c>
      <c r="F114" s="2"/>
    </row>
    <row r="115" spans="1:6">
      <c r="A115" s="1">
        <v>82104002</v>
      </c>
      <c r="B115" s="1" t="s">
        <v>1644</v>
      </c>
      <c r="C115" s="2">
        <v>47608.06</v>
      </c>
      <c r="D115" s="2">
        <v>1390.73</v>
      </c>
      <c r="E115" s="2">
        <f t="shared" si="1"/>
        <v>46217.329999999994</v>
      </c>
      <c r="F115" s="2"/>
    </row>
    <row r="116" spans="1:6">
      <c r="A116" s="1">
        <v>82104003</v>
      </c>
      <c r="B116" s="1" t="s">
        <v>1645</v>
      </c>
      <c r="C116" s="2">
        <v>126173.82</v>
      </c>
      <c r="D116" s="2">
        <v>500.66</v>
      </c>
      <c r="E116" s="2">
        <f t="shared" si="1"/>
        <v>125673.16</v>
      </c>
      <c r="F116" s="2"/>
    </row>
    <row r="117" spans="1:6">
      <c r="A117" s="1">
        <v>82104004</v>
      </c>
      <c r="B117" s="1" t="s">
        <v>1646</v>
      </c>
      <c r="C117" s="2">
        <v>5668.28</v>
      </c>
      <c r="D117" s="2">
        <v>2401.58</v>
      </c>
      <c r="E117" s="2">
        <f t="shared" si="1"/>
        <v>3266.7</v>
      </c>
      <c r="F117" s="2"/>
    </row>
    <row r="118" spans="1:6">
      <c r="A118" s="1">
        <v>82105000</v>
      </c>
      <c r="B118" s="1" t="s">
        <v>1647</v>
      </c>
      <c r="C118" s="2">
        <v>318359.02</v>
      </c>
      <c r="D118" s="2">
        <v>0</v>
      </c>
      <c r="E118" s="2">
        <f t="shared" si="1"/>
        <v>318359.02</v>
      </c>
      <c r="F118" s="2"/>
    </row>
    <row r="119" spans="1:6">
      <c r="A119" s="1">
        <v>82105001</v>
      </c>
      <c r="B119" s="1" t="s">
        <v>1648</v>
      </c>
      <c r="C119" s="2">
        <v>210459.27</v>
      </c>
      <c r="D119" s="2">
        <v>20069</v>
      </c>
      <c r="E119" s="2">
        <f t="shared" si="1"/>
        <v>190390.27</v>
      </c>
      <c r="F119" s="2"/>
    </row>
    <row r="120" spans="1:6">
      <c r="A120" s="1">
        <v>82105002</v>
      </c>
      <c r="B120" s="1" t="s">
        <v>1649</v>
      </c>
      <c r="C120" s="2">
        <v>1830</v>
      </c>
      <c r="D120" s="2">
        <v>0</v>
      </c>
      <c r="E120" s="2">
        <f t="shared" si="1"/>
        <v>1830</v>
      </c>
      <c r="F120" s="2"/>
    </row>
    <row r="121" spans="1:6">
      <c r="A121" s="1">
        <v>82105003</v>
      </c>
      <c r="B121" s="1" t="s">
        <v>1650</v>
      </c>
      <c r="C121" s="2">
        <v>4258.72</v>
      </c>
      <c r="D121" s="2">
        <v>0</v>
      </c>
      <c r="E121" s="2">
        <f t="shared" si="1"/>
        <v>4258.72</v>
      </c>
      <c r="F121" s="2"/>
    </row>
    <row r="122" spans="1:6">
      <c r="A122" s="1">
        <v>82106000</v>
      </c>
      <c r="B122" s="1" t="s">
        <v>1651</v>
      </c>
      <c r="C122" s="2">
        <v>422.91</v>
      </c>
      <c r="D122" s="2">
        <v>0</v>
      </c>
      <c r="E122" s="2">
        <f t="shared" si="1"/>
        <v>422.91</v>
      </c>
      <c r="F122" s="2"/>
    </row>
    <row r="123" spans="1:6">
      <c r="A123" s="1">
        <v>82106001</v>
      </c>
      <c r="B123" s="1" t="s">
        <v>1652</v>
      </c>
      <c r="C123" s="2">
        <v>3872.94</v>
      </c>
      <c r="D123" s="2">
        <v>0</v>
      </c>
      <c r="E123" s="2">
        <f t="shared" si="1"/>
        <v>3872.94</v>
      </c>
      <c r="F123" s="2"/>
    </row>
    <row r="124" spans="1:6">
      <c r="A124" s="1">
        <v>82106002</v>
      </c>
      <c r="B124" s="1" t="s">
        <v>1653</v>
      </c>
      <c r="C124" s="2">
        <v>96394.28</v>
      </c>
      <c r="D124" s="2">
        <v>0</v>
      </c>
      <c r="E124" s="2">
        <f t="shared" si="1"/>
        <v>96394.28</v>
      </c>
      <c r="F124" s="2"/>
    </row>
    <row r="125" spans="1:6">
      <c r="A125" s="1">
        <v>82200000</v>
      </c>
      <c r="B125" s="1" t="s">
        <v>1656</v>
      </c>
      <c r="C125" s="2">
        <v>86836.18</v>
      </c>
      <c r="D125" s="2">
        <v>6210.05</v>
      </c>
      <c r="E125" s="2">
        <f t="shared" si="1"/>
        <v>80626.12999999999</v>
      </c>
      <c r="F125" s="2"/>
    </row>
    <row r="126" spans="1:6">
      <c r="A126" s="1">
        <v>82200001</v>
      </c>
      <c r="B126" s="1" t="s">
        <v>1657</v>
      </c>
      <c r="C126" s="2">
        <v>76360.5</v>
      </c>
      <c r="D126" s="2">
        <v>0</v>
      </c>
      <c r="E126" s="2">
        <f t="shared" si="1"/>
        <v>76360.5</v>
      </c>
      <c r="F126" s="2"/>
    </row>
    <row r="127" spans="1:6">
      <c r="A127" s="1">
        <v>82200002</v>
      </c>
      <c r="B127" s="1" t="s">
        <v>1658</v>
      </c>
      <c r="C127" s="2">
        <v>278297.28999999998</v>
      </c>
      <c r="D127" s="2">
        <v>0</v>
      </c>
      <c r="E127" s="2">
        <f t="shared" si="1"/>
        <v>278297.28999999998</v>
      </c>
      <c r="F127" s="2"/>
    </row>
    <row r="128" spans="1:6">
      <c r="A128" s="1">
        <v>82200003</v>
      </c>
      <c r="B128" s="1" t="s">
        <v>1659</v>
      </c>
      <c r="C128" s="2">
        <v>350287.88</v>
      </c>
      <c r="D128" s="2">
        <v>0</v>
      </c>
      <c r="E128" s="2">
        <f t="shared" si="1"/>
        <v>350287.88</v>
      </c>
      <c r="F128" s="2"/>
    </row>
    <row r="129" spans="1:6">
      <c r="A129" s="1">
        <v>82200004</v>
      </c>
      <c r="B129" s="1" t="s">
        <v>1660</v>
      </c>
      <c r="C129" s="2">
        <v>693.6</v>
      </c>
      <c r="D129" s="2">
        <v>0</v>
      </c>
      <c r="E129" s="2">
        <f t="shared" si="1"/>
        <v>693.6</v>
      </c>
      <c r="F129" s="2"/>
    </row>
    <row r="130" spans="1:6">
      <c r="A130" s="1">
        <v>82200005</v>
      </c>
      <c r="B130" s="1" t="s">
        <v>1661</v>
      </c>
      <c r="C130" s="2">
        <v>4160</v>
      </c>
      <c r="D130" s="2">
        <v>0</v>
      </c>
      <c r="E130" s="2">
        <f t="shared" si="1"/>
        <v>4160</v>
      </c>
      <c r="F130" s="2"/>
    </row>
    <row r="131" spans="1:6">
      <c r="A131" s="1">
        <v>82200006</v>
      </c>
      <c r="B131" s="1" t="s">
        <v>1662</v>
      </c>
      <c r="C131" s="2">
        <v>7094.3</v>
      </c>
      <c r="D131" s="2">
        <v>2391.1999999999998</v>
      </c>
      <c r="E131" s="2">
        <f t="shared" ref="E131:E192" si="2">+C131-D131</f>
        <v>4703.1000000000004</v>
      </c>
      <c r="F131" s="2"/>
    </row>
    <row r="132" spans="1:6">
      <c r="A132" s="1">
        <v>82300000</v>
      </c>
      <c r="B132" s="1" t="s">
        <v>1665</v>
      </c>
      <c r="C132" s="2">
        <v>44394.7</v>
      </c>
      <c r="D132" s="2">
        <v>960</v>
      </c>
      <c r="E132" s="2">
        <f t="shared" si="2"/>
        <v>43434.7</v>
      </c>
      <c r="F132" s="2"/>
    </row>
    <row r="133" spans="1:6">
      <c r="A133" s="1">
        <v>83100000</v>
      </c>
      <c r="B133" s="1" t="s">
        <v>1667</v>
      </c>
      <c r="C133" s="2">
        <v>19946.7</v>
      </c>
      <c r="D133" s="2">
        <v>0</v>
      </c>
      <c r="E133" s="2">
        <f t="shared" si="2"/>
        <v>19946.7</v>
      </c>
      <c r="F133" s="2"/>
    </row>
    <row r="134" spans="1:6">
      <c r="A134" s="1">
        <v>83100001</v>
      </c>
      <c r="B134" s="1" t="s">
        <v>1668</v>
      </c>
      <c r="C134" s="2">
        <v>11415.6</v>
      </c>
      <c r="D134" s="2">
        <v>629.09</v>
      </c>
      <c r="E134" s="2">
        <f t="shared" si="2"/>
        <v>10786.51</v>
      </c>
      <c r="F134" s="2"/>
    </row>
    <row r="135" spans="1:6">
      <c r="A135" s="1">
        <v>83100002</v>
      </c>
      <c r="B135" s="1" t="s">
        <v>1669</v>
      </c>
      <c r="C135" s="2">
        <v>181749.58</v>
      </c>
      <c r="D135" s="2">
        <v>105</v>
      </c>
      <c r="E135" s="2">
        <f t="shared" si="2"/>
        <v>181644.58</v>
      </c>
      <c r="F135" s="2"/>
    </row>
    <row r="136" spans="1:6">
      <c r="A136" s="1">
        <v>84100000</v>
      </c>
      <c r="B136" s="1" t="s">
        <v>1671</v>
      </c>
      <c r="C136" s="2">
        <v>132316.01999999999</v>
      </c>
      <c r="D136" s="2">
        <v>0</v>
      </c>
      <c r="E136" s="2">
        <f t="shared" si="2"/>
        <v>132316.01999999999</v>
      </c>
      <c r="F136" s="2"/>
    </row>
    <row r="137" spans="1:6">
      <c r="A137" s="1">
        <v>84100001</v>
      </c>
      <c r="B137" s="1" t="s">
        <v>1672</v>
      </c>
      <c r="C137" s="2">
        <v>24283.33</v>
      </c>
      <c r="D137" s="2">
        <v>1017.48</v>
      </c>
      <c r="E137" s="2">
        <f t="shared" si="2"/>
        <v>23265.850000000002</v>
      </c>
      <c r="F137" s="2"/>
    </row>
    <row r="138" spans="1:6">
      <c r="A138" s="1">
        <v>85402010</v>
      </c>
      <c r="B138" s="1" t="s">
        <v>1674</v>
      </c>
      <c r="C138" s="2">
        <v>40170.14</v>
      </c>
      <c r="D138" s="2">
        <v>0</v>
      </c>
      <c r="E138" s="2">
        <f t="shared" si="2"/>
        <v>40170.14</v>
      </c>
      <c r="F138" s="2"/>
    </row>
    <row r="139" spans="1:6">
      <c r="A139" s="1">
        <v>85402012</v>
      </c>
      <c r="B139" s="1" t="s">
        <v>1675</v>
      </c>
      <c r="C139" s="2">
        <v>27499.98</v>
      </c>
      <c r="D139" s="2">
        <v>0</v>
      </c>
      <c r="E139" s="2">
        <f t="shared" si="2"/>
        <v>27499.98</v>
      </c>
      <c r="F139" s="2"/>
    </row>
    <row r="140" spans="1:6">
      <c r="A140" s="1">
        <v>85402013</v>
      </c>
      <c r="B140" s="1" t="s">
        <v>1676</v>
      </c>
      <c r="C140" s="2">
        <v>7500</v>
      </c>
      <c r="D140" s="2">
        <v>0</v>
      </c>
      <c r="E140" s="2">
        <f t="shared" si="2"/>
        <v>7500</v>
      </c>
      <c r="F140" s="2"/>
    </row>
    <row r="141" spans="1:6">
      <c r="A141" s="1">
        <v>85402015</v>
      </c>
      <c r="B141" s="1" t="s">
        <v>1677</v>
      </c>
      <c r="C141" s="2">
        <v>23389.56</v>
      </c>
      <c r="D141" s="2">
        <v>815.38</v>
      </c>
      <c r="E141" s="2">
        <f t="shared" si="2"/>
        <v>22574.18</v>
      </c>
      <c r="F141" s="2"/>
    </row>
    <row r="142" spans="1:6">
      <c r="A142" s="1">
        <v>85502000</v>
      </c>
      <c r="B142" s="1" t="s">
        <v>1679</v>
      </c>
      <c r="C142" s="2">
        <v>564364.07999999996</v>
      </c>
      <c r="D142" s="2">
        <v>0</v>
      </c>
      <c r="E142" s="2">
        <f t="shared" si="2"/>
        <v>564364.07999999996</v>
      </c>
      <c r="F142" s="2"/>
    </row>
    <row r="143" spans="1:6">
      <c r="A143" s="1">
        <v>85502002</v>
      </c>
      <c r="B143" s="1" t="s">
        <v>1680</v>
      </c>
      <c r="C143" s="2">
        <v>39994.89</v>
      </c>
      <c r="D143" s="2">
        <v>0</v>
      </c>
      <c r="E143" s="2">
        <f t="shared" si="2"/>
        <v>39994.89</v>
      </c>
      <c r="F143" s="2"/>
    </row>
    <row r="144" spans="1:6">
      <c r="A144" s="1">
        <v>85502003</v>
      </c>
      <c r="B144" s="1" t="s">
        <v>1681</v>
      </c>
      <c r="C144" s="2">
        <v>26583.05</v>
      </c>
      <c r="D144" s="2">
        <v>0</v>
      </c>
      <c r="E144" s="2">
        <f t="shared" si="2"/>
        <v>26583.05</v>
      </c>
      <c r="F144" s="2"/>
    </row>
    <row r="145" spans="1:6">
      <c r="A145" s="1">
        <v>85502004</v>
      </c>
      <c r="B145" s="1" t="s">
        <v>1682</v>
      </c>
      <c r="C145" s="2">
        <v>4712.8900000000003</v>
      </c>
      <c r="D145" s="2">
        <v>0</v>
      </c>
      <c r="E145" s="2">
        <f t="shared" si="2"/>
        <v>4712.8900000000003</v>
      </c>
      <c r="F145" s="2"/>
    </row>
    <row r="146" spans="1:6">
      <c r="A146" s="1">
        <v>85502005</v>
      </c>
      <c r="B146" s="1" t="s">
        <v>1683</v>
      </c>
      <c r="C146" s="2">
        <v>194759.92</v>
      </c>
      <c r="D146" s="2">
        <v>12022.71</v>
      </c>
      <c r="E146" s="2">
        <f t="shared" si="2"/>
        <v>182737.21000000002</v>
      </c>
      <c r="F146" s="2"/>
    </row>
    <row r="147" spans="1:6">
      <c r="A147" s="1">
        <v>85502006</v>
      </c>
      <c r="B147" s="1" t="s">
        <v>1684</v>
      </c>
      <c r="C147" s="2">
        <v>34121.67</v>
      </c>
      <c r="D147" s="2">
        <v>0</v>
      </c>
      <c r="E147" s="2">
        <f t="shared" si="2"/>
        <v>34121.67</v>
      </c>
      <c r="F147" s="2"/>
    </row>
    <row r="148" spans="1:6">
      <c r="A148" s="1">
        <v>85502010</v>
      </c>
      <c r="B148" s="1" t="s">
        <v>1685</v>
      </c>
      <c r="C148" s="2">
        <v>35566.800000000003</v>
      </c>
      <c r="D148" s="2">
        <v>249.85</v>
      </c>
      <c r="E148" s="2">
        <f t="shared" si="2"/>
        <v>35316.950000000004</v>
      </c>
      <c r="F148" s="2"/>
    </row>
    <row r="149" spans="1:6">
      <c r="A149" s="1">
        <v>85502012</v>
      </c>
      <c r="B149" s="1" t="s">
        <v>1686</v>
      </c>
      <c r="C149" s="2">
        <v>1337.71</v>
      </c>
      <c r="D149" s="2">
        <v>0</v>
      </c>
      <c r="E149" s="2">
        <f t="shared" si="2"/>
        <v>1337.71</v>
      </c>
      <c r="F149" s="2"/>
    </row>
    <row r="150" spans="1:6">
      <c r="A150" s="1">
        <v>85502015</v>
      </c>
      <c r="B150" s="1" t="s">
        <v>1687</v>
      </c>
      <c r="C150" s="2">
        <v>11744.45</v>
      </c>
      <c r="D150" s="2">
        <v>722.57</v>
      </c>
      <c r="E150" s="2">
        <f t="shared" si="2"/>
        <v>11021.880000000001</v>
      </c>
      <c r="F150" s="2"/>
    </row>
    <row r="151" spans="1:6">
      <c r="A151" s="1">
        <v>85503000</v>
      </c>
      <c r="B151" s="1" t="s">
        <v>1688</v>
      </c>
      <c r="C151" s="2">
        <v>470609.37</v>
      </c>
      <c r="D151" s="2">
        <v>0</v>
      </c>
      <c r="E151" s="2">
        <f t="shared" si="2"/>
        <v>470609.37</v>
      </c>
      <c r="F151" s="2"/>
    </row>
    <row r="152" spans="1:6">
      <c r="A152" s="1">
        <v>85503002</v>
      </c>
      <c r="B152" s="1" t="s">
        <v>1689</v>
      </c>
      <c r="C152" s="2">
        <v>54168.2</v>
      </c>
      <c r="D152" s="2">
        <v>0</v>
      </c>
      <c r="E152" s="2">
        <f t="shared" si="2"/>
        <v>54168.2</v>
      </c>
      <c r="F152" s="2"/>
    </row>
    <row r="153" spans="1:6">
      <c r="A153" s="1">
        <v>85503003</v>
      </c>
      <c r="B153" s="1" t="s">
        <v>1690</v>
      </c>
      <c r="C153" s="2">
        <v>9458.7800000000007</v>
      </c>
      <c r="D153" s="2">
        <v>0</v>
      </c>
      <c r="E153" s="2">
        <f t="shared" si="2"/>
        <v>9458.7800000000007</v>
      </c>
      <c r="F153" s="2"/>
    </row>
    <row r="154" spans="1:6">
      <c r="A154" s="1">
        <v>85503004</v>
      </c>
      <c r="B154" s="1" t="s">
        <v>1691</v>
      </c>
      <c r="C154" s="2">
        <v>5287.11</v>
      </c>
      <c r="D154" s="2">
        <v>0</v>
      </c>
      <c r="E154" s="2">
        <f t="shared" si="2"/>
        <v>5287.11</v>
      </c>
      <c r="F154" s="2"/>
    </row>
    <row r="155" spans="1:6">
      <c r="A155" s="1">
        <v>85503005</v>
      </c>
      <c r="B155" s="1" t="s">
        <v>1692</v>
      </c>
      <c r="C155" s="2">
        <v>158798.20000000001</v>
      </c>
      <c r="D155" s="2">
        <v>10046.52</v>
      </c>
      <c r="E155" s="2">
        <f t="shared" si="2"/>
        <v>148751.68000000002</v>
      </c>
      <c r="F155" s="2"/>
    </row>
    <row r="156" spans="1:6">
      <c r="A156" s="1">
        <v>85503016</v>
      </c>
      <c r="B156" s="1" t="s">
        <v>1756</v>
      </c>
      <c r="C156" s="2">
        <v>24476.3</v>
      </c>
      <c r="D156" s="2">
        <v>24476.3</v>
      </c>
      <c r="E156" s="2">
        <f t="shared" si="2"/>
        <v>0</v>
      </c>
      <c r="F156" s="2">
        <f>+D156-C156</f>
        <v>0</v>
      </c>
    </row>
    <row r="157" spans="1:6">
      <c r="A157" s="1">
        <v>86100000</v>
      </c>
      <c r="B157" s="1" t="s">
        <v>1695</v>
      </c>
      <c r="C157" s="2">
        <v>21347.9</v>
      </c>
      <c r="D157" s="2">
        <v>0</v>
      </c>
      <c r="E157" s="2">
        <f t="shared" si="2"/>
        <v>21347.9</v>
      </c>
      <c r="F157" s="2"/>
    </row>
    <row r="158" spans="1:6">
      <c r="A158" s="1">
        <v>86100001</v>
      </c>
      <c r="B158" s="1" t="s">
        <v>1696</v>
      </c>
      <c r="C158" s="2">
        <v>559.73</v>
      </c>
      <c r="D158" s="2">
        <v>0</v>
      </c>
      <c r="E158" s="2">
        <f t="shared" si="2"/>
        <v>559.73</v>
      </c>
      <c r="F158" s="2"/>
    </row>
    <row r="159" spans="1:6">
      <c r="A159" s="1">
        <v>86100002</v>
      </c>
      <c r="B159" s="1" t="s">
        <v>1697</v>
      </c>
      <c r="C159" s="2">
        <v>1947</v>
      </c>
      <c r="D159" s="2">
        <v>0</v>
      </c>
      <c r="E159" s="2">
        <f t="shared" si="2"/>
        <v>1947</v>
      </c>
      <c r="F159" s="2"/>
    </row>
    <row r="160" spans="1:6">
      <c r="A160" s="1">
        <v>86100003</v>
      </c>
      <c r="B160" s="1" t="s">
        <v>1698</v>
      </c>
      <c r="C160" s="2">
        <v>1857</v>
      </c>
      <c r="D160" s="2">
        <v>0</v>
      </c>
      <c r="E160" s="2">
        <f t="shared" si="2"/>
        <v>1857</v>
      </c>
      <c r="F160" s="2"/>
    </row>
    <row r="161" spans="1:6">
      <c r="A161" s="1">
        <v>86100004</v>
      </c>
      <c r="B161" s="1" t="s">
        <v>1699</v>
      </c>
      <c r="C161" s="2">
        <v>10239.040000000001</v>
      </c>
      <c r="D161" s="2">
        <v>0</v>
      </c>
      <c r="E161" s="2">
        <f t="shared" si="2"/>
        <v>10239.040000000001</v>
      </c>
      <c r="F161" s="2"/>
    </row>
    <row r="162" spans="1:6">
      <c r="A162" s="1">
        <v>86100005</v>
      </c>
      <c r="B162" s="1" t="s">
        <v>1700</v>
      </c>
      <c r="C162" s="2">
        <v>3654.37</v>
      </c>
      <c r="D162" s="2">
        <v>0</v>
      </c>
      <c r="E162" s="2">
        <f t="shared" si="2"/>
        <v>3654.37</v>
      </c>
      <c r="F162" s="2"/>
    </row>
    <row r="163" spans="1:6">
      <c r="A163" s="1">
        <v>86100006</v>
      </c>
      <c r="B163" s="1" t="s">
        <v>1701</v>
      </c>
      <c r="C163" s="2">
        <v>7492.63</v>
      </c>
      <c r="D163" s="2">
        <v>0</v>
      </c>
      <c r="E163" s="2">
        <f t="shared" si="2"/>
        <v>7492.63</v>
      </c>
      <c r="F163" s="2"/>
    </row>
    <row r="164" spans="1:6">
      <c r="A164" s="1">
        <v>86200000</v>
      </c>
      <c r="B164" s="1" t="s">
        <v>1702</v>
      </c>
      <c r="C164" s="2">
        <v>4028.07</v>
      </c>
      <c r="D164" s="2">
        <v>0</v>
      </c>
      <c r="E164" s="2">
        <f t="shared" si="2"/>
        <v>4028.07</v>
      </c>
      <c r="F164" s="2"/>
    </row>
    <row r="165" spans="1:6">
      <c r="A165" s="1">
        <v>86200001</v>
      </c>
      <c r="B165" s="1" t="s">
        <v>1703</v>
      </c>
      <c r="C165" s="2">
        <v>28588.52</v>
      </c>
      <c r="D165" s="2">
        <v>0</v>
      </c>
      <c r="E165" s="2">
        <f t="shared" si="2"/>
        <v>28588.52</v>
      </c>
      <c r="F165" s="2"/>
    </row>
    <row r="166" spans="1:6">
      <c r="A166" s="1">
        <v>86200002</v>
      </c>
      <c r="B166" s="1" t="s">
        <v>1704</v>
      </c>
      <c r="C166" s="2">
        <v>36712.480000000003</v>
      </c>
      <c r="D166" s="2">
        <v>0</v>
      </c>
      <c r="E166" s="2">
        <f t="shared" si="2"/>
        <v>36712.480000000003</v>
      </c>
      <c r="F166" s="2"/>
    </row>
    <row r="167" spans="1:6">
      <c r="A167" s="1">
        <v>86200003</v>
      </c>
      <c r="B167" s="1" t="s">
        <v>1705</v>
      </c>
      <c r="C167" s="2">
        <v>45951.1</v>
      </c>
      <c r="D167" s="2">
        <v>1148.22</v>
      </c>
      <c r="E167" s="2">
        <f t="shared" si="2"/>
        <v>44802.879999999997</v>
      </c>
      <c r="F167" s="2"/>
    </row>
    <row r="168" spans="1:6">
      <c r="A168" s="1">
        <v>86200004</v>
      </c>
      <c r="B168" s="1" t="s">
        <v>1706</v>
      </c>
      <c r="C168" s="2">
        <v>4200</v>
      </c>
      <c r="D168" s="2">
        <v>0</v>
      </c>
      <c r="E168" s="2">
        <f t="shared" si="2"/>
        <v>4200</v>
      </c>
      <c r="F168" s="2"/>
    </row>
    <row r="169" spans="1:6">
      <c r="A169" s="1">
        <v>86200005</v>
      </c>
      <c r="B169" s="1" t="s">
        <v>1707</v>
      </c>
      <c r="C169" s="2">
        <v>130905.96</v>
      </c>
      <c r="D169" s="2">
        <v>2034.6</v>
      </c>
      <c r="E169" s="2">
        <f t="shared" si="2"/>
        <v>128871.36</v>
      </c>
      <c r="F169" s="2"/>
    </row>
    <row r="170" spans="1:6">
      <c r="A170" s="1">
        <v>86200006</v>
      </c>
      <c r="B170" s="1" t="s">
        <v>1708</v>
      </c>
      <c r="C170" s="2">
        <v>41603.19</v>
      </c>
      <c r="D170" s="2">
        <v>0</v>
      </c>
      <c r="E170" s="2">
        <f t="shared" si="2"/>
        <v>41603.19</v>
      </c>
      <c r="F170" s="2"/>
    </row>
    <row r="171" spans="1:6">
      <c r="A171" s="1">
        <v>86200007</v>
      </c>
      <c r="B171" s="1" t="s">
        <v>1709</v>
      </c>
      <c r="C171" s="2">
        <v>7540</v>
      </c>
      <c r="D171" s="2">
        <v>0</v>
      </c>
      <c r="E171" s="2">
        <f t="shared" si="2"/>
        <v>7540</v>
      </c>
      <c r="F171" s="2"/>
    </row>
    <row r="172" spans="1:6">
      <c r="A172" s="1">
        <v>86200008</v>
      </c>
      <c r="B172" s="1" t="s">
        <v>1710</v>
      </c>
      <c r="C172" s="2">
        <v>10170.200000000001</v>
      </c>
      <c r="D172" s="2">
        <v>0</v>
      </c>
      <c r="E172" s="2">
        <f t="shared" si="2"/>
        <v>10170.200000000001</v>
      </c>
      <c r="F172" s="2"/>
    </row>
    <row r="173" spans="1:6">
      <c r="A173" s="1">
        <v>86200011</v>
      </c>
      <c r="B173" s="1" t="s">
        <v>1711</v>
      </c>
      <c r="C173" s="2">
        <v>21650.639999999999</v>
      </c>
      <c r="D173" s="2">
        <v>10447.67</v>
      </c>
      <c r="E173" s="2">
        <f t="shared" si="2"/>
        <v>11202.97</v>
      </c>
      <c r="F173" s="2"/>
    </row>
    <row r="174" spans="1:6">
      <c r="A174" s="1">
        <v>86200012</v>
      </c>
      <c r="B174" s="1" t="s">
        <v>1712</v>
      </c>
      <c r="C174" s="2">
        <v>5825.65</v>
      </c>
      <c r="D174" s="2">
        <v>0</v>
      </c>
      <c r="E174" s="2">
        <f t="shared" si="2"/>
        <v>5825.65</v>
      </c>
      <c r="F174" s="2"/>
    </row>
    <row r="175" spans="1:6">
      <c r="A175" s="1">
        <v>86200013</v>
      </c>
      <c r="B175" s="1" t="s">
        <v>1713</v>
      </c>
      <c r="C175" s="2">
        <v>5124</v>
      </c>
      <c r="D175" s="2">
        <v>0</v>
      </c>
      <c r="E175" s="2">
        <f t="shared" si="2"/>
        <v>5124</v>
      </c>
      <c r="F175" s="2"/>
    </row>
    <row r="176" spans="1:6">
      <c r="A176" s="1">
        <v>87100000</v>
      </c>
      <c r="B176" s="1" t="s">
        <v>1716</v>
      </c>
      <c r="C176" s="2">
        <v>2319.38</v>
      </c>
      <c r="D176" s="2">
        <v>0</v>
      </c>
      <c r="E176" s="2">
        <f t="shared" si="2"/>
        <v>2319.38</v>
      </c>
      <c r="F176" s="2"/>
    </row>
    <row r="177" spans="1:6">
      <c r="A177" s="1">
        <v>87100001</v>
      </c>
      <c r="B177" s="1" t="s">
        <v>1717</v>
      </c>
      <c r="C177" s="2">
        <v>253.76</v>
      </c>
      <c r="D177" s="2">
        <v>0</v>
      </c>
      <c r="E177" s="2">
        <f t="shared" si="2"/>
        <v>253.76</v>
      </c>
      <c r="F177" s="2"/>
    </row>
    <row r="178" spans="1:6">
      <c r="A178" s="1">
        <v>87100002</v>
      </c>
      <c r="B178" s="1" t="s">
        <v>1718</v>
      </c>
      <c r="C178" s="2">
        <v>11596.43</v>
      </c>
      <c r="D178" s="2">
        <v>0</v>
      </c>
      <c r="E178" s="2">
        <f t="shared" si="2"/>
        <v>11596.43</v>
      </c>
      <c r="F178" s="2"/>
    </row>
    <row r="179" spans="1:6">
      <c r="A179" s="1">
        <v>87100003</v>
      </c>
      <c r="B179" s="1" t="s">
        <v>1719</v>
      </c>
      <c r="C179" s="2">
        <v>2797.46</v>
      </c>
      <c r="D179" s="2">
        <v>0</v>
      </c>
      <c r="E179" s="2">
        <f t="shared" si="2"/>
        <v>2797.46</v>
      </c>
      <c r="F179" s="2"/>
    </row>
    <row r="180" spans="1:6">
      <c r="A180" s="1">
        <v>87200000</v>
      </c>
      <c r="B180" s="1" t="s">
        <v>1722</v>
      </c>
      <c r="C180" s="2">
        <v>6922.76</v>
      </c>
      <c r="D180" s="2">
        <v>0</v>
      </c>
      <c r="E180" s="2">
        <f t="shared" si="2"/>
        <v>6922.76</v>
      </c>
      <c r="F180" s="2"/>
    </row>
    <row r="181" spans="1:6">
      <c r="A181" s="1">
        <v>87300000</v>
      </c>
      <c r="B181" s="1" t="s">
        <v>1725</v>
      </c>
      <c r="C181" s="2">
        <v>27069.77</v>
      </c>
      <c r="D181" s="2">
        <v>0</v>
      </c>
      <c r="E181" s="2">
        <f t="shared" si="2"/>
        <v>27069.77</v>
      </c>
      <c r="F181" s="2"/>
    </row>
    <row r="182" spans="1:6">
      <c r="A182" s="1">
        <v>87300001</v>
      </c>
      <c r="B182" s="1" t="s">
        <v>1726</v>
      </c>
      <c r="C182" s="2">
        <v>2647.41</v>
      </c>
      <c r="D182" s="2">
        <v>0</v>
      </c>
      <c r="E182" s="2">
        <f t="shared" si="2"/>
        <v>2647.41</v>
      </c>
      <c r="F182" s="2"/>
    </row>
    <row r="183" spans="1:6">
      <c r="A183" s="1">
        <v>87300002</v>
      </c>
      <c r="B183" s="1" t="s">
        <v>1727</v>
      </c>
      <c r="C183" s="2">
        <v>1597.13</v>
      </c>
      <c r="D183" s="2">
        <v>0</v>
      </c>
      <c r="E183" s="2">
        <f t="shared" si="2"/>
        <v>1597.13</v>
      </c>
      <c r="F183" s="2"/>
    </row>
    <row r="184" spans="1:6">
      <c r="A184" s="1">
        <v>87300003</v>
      </c>
      <c r="B184" s="1" t="s">
        <v>1728</v>
      </c>
      <c r="C184" s="2">
        <v>33182.25</v>
      </c>
      <c r="D184" s="2">
        <v>0</v>
      </c>
      <c r="E184" s="2">
        <f t="shared" si="2"/>
        <v>33182.25</v>
      </c>
      <c r="F184" s="2"/>
    </row>
    <row r="185" spans="1:6">
      <c r="A185" s="1">
        <v>87300004</v>
      </c>
      <c r="B185" s="1" t="s">
        <v>1729</v>
      </c>
      <c r="C185" s="2">
        <v>3209.25</v>
      </c>
      <c r="D185" s="2">
        <v>0</v>
      </c>
      <c r="E185" s="2">
        <f t="shared" si="2"/>
        <v>3209.25</v>
      </c>
      <c r="F185" s="2"/>
    </row>
    <row r="186" spans="1:6">
      <c r="A186" s="1">
        <v>87300005</v>
      </c>
      <c r="B186" s="1" t="s">
        <v>1730</v>
      </c>
      <c r="C186" s="2">
        <v>10383.129999999999</v>
      </c>
      <c r="D186" s="2">
        <v>0</v>
      </c>
      <c r="E186" s="2">
        <f t="shared" si="2"/>
        <v>10383.129999999999</v>
      </c>
      <c r="F186" s="2"/>
    </row>
    <row r="187" spans="1:6">
      <c r="A187" s="1">
        <v>87300008</v>
      </c>
      <c r="B187" s="1" t="s">
        <v>1731</v>
      </c>
      <c r="C187" s="2">
        <v>132.63999999999999</v>
      </c>
      <c r="D187" s="2">
        <v>0</v>
      </c>
      <c r="E187" s="2">
        <f t="shared" si="2"/>
        <v>132.63999999999999</v>
      </c>
      <c r="F187" s="2"/>
    </row>
    <row r="188" spans="1:6">
      <c r="A188" s="1">
        <v>89300001</v>
      </c>
      <c r="B188" s="1" t="s">
        <v>2047</v>
      </c>
      <c r="C188" s="2">
        <v>3662975.33</v>
      </c>
      <c r="D188" s="2">
        <v>0</v>
      </c>
      <c r="E188" s="2">
        <f t="shared" si="2"/>
        <v>3662975.33</v>
      </c>
      <c r="F188" s="2"/>
    </row>
    <row r="189" spans="1:6">
      <c r="A189" s="1">
        <v>90100000</v>
      </c>
      <c r="B189" s="1" t="s">
        <v>1734</v>
      </c>
      <c r="C189" s="2">
        <v>0</v>
      </c>
      <c r="D189" s="2">
        <v>706.89</v>
      </c>
      <c r="E189" s="2"/>
      <c r="F189" s="2">
        <f>+D189-C189</f>
        <v>706.89</v>
      </c>
    </row>
    <row r="190" spans="1:6">
      <c r="A190" s="1">
        <v>90200000</v>
      </c>
      <c r="B190" s="1" t="s">
        <v>1737</v>
      </c>
      <c r="C190" s="2">
        <v>1392.88</v>
      </c>
      <c r="D190" s="2">
        <v>0</v>
      </c>
      <c r="E190" s="2">
        <f t="shared" si="2"/>
        <v>1392.88</v>
      </c>
      <c r="F190" s="2"/>
    </row>
    <row r="191" spans="1:6">
      <c r="A191" s="1">
        <v>90200002</v>
      </c>
      <c r="B191" s="1" t="s">
        <v>1738</v>
      </c>
      <c r="C191" s="2">
        <v>661.67</v>
      </c>
      <c r="D191" s="2">
        <v>0</v>
      </c>
      <c r="E191" s="2">
        <f t="shared" si="2"/>
        <v>661.67</v>
      </c>
      <c r="F191" s="2"/>
    </row>
    <row r="192" spans="1:6">
      <c r="A192" s="1">
        <v>90200003</v>
      </c>
      <c r="B192" s="1" t="s">
        <v>1739</v>
      </c>
      <c r="C192" s="2">
        <v>29.14</v>
      </c>
      <c r="D192" s="2">
        <v>0</v>
      </c>
      <c r="E192" s="2">
        <f t="shared" si="2"/>
        <v>29.14</v>
      </c>
      <c r="F192" s="2"/>
    </row>
    <row r="193" spans="1:6">
      <c r="A193" s="1">
        <v>91102000</v>
      </c>
      <c r="B193" s="1" t="s">
        <v>1742</v>
      </c>
      <c r="C193" s="2">
        <v>0</v>
      </c>
      <c r="D193" s="2">
        <v>74679.53</v>
      </c>
      <c r="E193" s="2"/>
      <c r="F193" s="2">
        <f>+D193-C193</f>
        <v>74679.53</v>
      </c>
    </row>
    <row r="194" spans="1:6">
      <c r="A194" s="1">
        <v>91102001</v>
      </c>
      <c r="B194" s="1" t="s">
        <v>1743</v>
      </c>
      <c r="C194" s="2">
        <v>0</v>
      </c>
      <c r="D194" s="2">
        <v>270316.08</v>
      </c>
      <c r="E194" s="2"/>
      <c r="F194" s="2">
        <f>+D194-C194</f>
        <v>270316.08</v>
      </c>
    </row>
    <row r="195" spans="1:6">
      <c r="A195" s="1">
        <v>91202000</v>
      </c>
      <c r="B195" s="1" t="s">
        <v>1746</v>
      </c>
      <c r="C195" s="2">
        <v>244711.91</v>
      </c>
      <c r="D195" s="2">
        <v>0</v>
      </c>
      <c r="E195" s="2">
        <f>+C195-D195</f>
        <v>244711.91</v>
      </c>
      <c r="F195" s="2"/>
    </row>
    <row r="196" spans="1:6">
      <c r="A196" s="1">
        <v>91202001</v>
      </c>
      <c r="B196" s="1" t="s">
        <v>1747</v>
      </c>
      <c r="C196" s="2">
        <v>7066.87</v>
      </c>
      <c r="D196" s="2">
        <v>0</v>
      </c>
      <c r="E196" s="2">
        <f>+C196-D196</f>
        <v>7066.87</v>
      </c>
      <c r="F196" s="2"/>
    </row>
    <row r="197" spans="1:6">
      <c r="A197" s="1">
        <v>92100000</v>
      </c>
      <c r="B197" s="1" t="s">
        <v>1749</v>
      </c>
      <c r="C197" s="2">
        <v>108709.59</v>
      </c>
      <c r="D197" s="2">
        <v>0</v>
      </c>
      <c r="E197" s="2">
        <f>+C197-D197</f>
        <v>108709.59</v>
      </c>
      <c r="F197" s="2"/>
    </row>
    <row r="198" spans="1:6">
      <c r="A198" s="1">
        <v>92100001</v>
      </c>
      <c r="B198" s="1" t="s">
        <v>1751</v>
      </c>
      <c r="C198" s="2">
        <v>6655.9</v>
      </c>
      <c r="D198" s="2">
        <v>0</v>
      </c>
      <c r="E198" s="2">
        <f>+C198-D198</f>
        <v>6655.9</v>
      </c>
      <c r="F198" s="2"/>
    </row>
    <row r="199" spans="1:6">
      <c r="C199" s="35">
        <f>SUM(C2:C198)</f>
        <v>27430786.980000012</v>
      </c>
      <c r="D199" s="35">
        <f>SUM(D2:D198)</f>
        <v>27431671.300000004</v>
      </c>
      <c r="E199" s="35">
        <f>SUM(E2:E198)</f>
        <v>23751560.43</v>
      </c>
      <c r="F199" s="35">
        <f>SUM(F2:F198)</f>
        <v>23752444.750000004</v>
      </c>
    </row>
    <row r="200" spans="1:6">
      <c r="D200" s="36">
        <f>+D199-C199</f>
        <v>884.31999999284744</v>
      </c>
      <c r="F200" s="36">
        <f>+F199-E199</f>
        <v>884.32000000402331</v>
      </c>
    </row>
  </sheetData>
  <autoFilter ref="A1:F200"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12</vt:i4>
      </vt:variant>
    </vt:vector>
  </HeadingPairs>
  <TitlesOfParts>
    <vt:vector size="25" baseType="lpstr">
      <vt:lpstr>SP2018</vt:lpstr>
      <vt:lpstr>CLIENTI</vt:lpstr>
      <vt:lpstr>FORNITORI</vt:lpstr>
      <vt:lpstr>pivotSP</vt:lpstr>
      <vt:lpstr>BIVE_SP</vt:lpstr>
      <vt:lpstr>dettaglio_SP</vt:lpstr>
      <vt:lpstr>SP ATTIVO</vt:lpstr>
      <vt:lpstr>SP PASSIVO</vt:lpstr>
      <vt:lpstr>BIVE_CE</vt:lpstr>
      <vt:lpstr>ce 2018</vt:lpstr>
      <vt:lpstr>pivotCE</vt:lpstr>
      <vt:lpstr>dettaglio_CE</vt:lpstr>
      <vt:lpstr>SCHEMA_CE_bil</vt:lpstr>
      <vt:lpstr>dettaglio_CE!Area_stampa</vt:lpstr>
      <vt:lpstr>dettaglio_SP!Area_stampa</vt:lpstr>
      <vt:lpstr>SCHEMA_CE_bil!Area_stampa</vt:lpstr>
      <vt:lpstr>'SP ATTIVO'!Area_stampa</vt:lpstr>
      <vt:lpstr>'SP PASSIVO'!Area_stampa</vt:lpstr>
      <vt:lpstr>CLIENTI!Titoli_stampa</vt:lpstr>
      <vt:lpstr>dettaglio_CE!Titoli_stampa</vt:lpstr>
      <vt:lpstr>dettaglio_SP!Titoli_stampa</vt:lpstr>
      <vt:lpstr>FORNITORI!Titoli_stampa</vt:lpstr>
      <vt:lpstr>SCHEMA_CE_bil!Titoli_stampa</vt:lpstr>
      <vt:lpstr>'SP ATTIVO'!Titoli_stampa</vt:lpstr>
      <vt:lpstr>'SP PASSIVO'!Titoli_stampa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Vecchioni</dc:creator>
  <cp:lastModifiedBy>utente</cp:lastModifiedBy>
  <cp:lastPrinted>2020-06-18T16:41:35Z</cp:lastPrinted>
  <dcterms:created xsi:type="dcterms:W3CDTF">2020-06-11T15:21:21Z</dcterms:created>
  <dcterms:modified xsi:type="dcterms:W3CDTF">2021-05-31T11:38:54Z</dcterms:modified>
</cp:coreProperties>
</file>